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9105" tabRatio="708" activeTab="3"/>
  </bookViews>
  <sheets>
    <sheet name="inventory" sheetId="1" r:id="rId1"/>
    <sheet name="disbursements and deposits 1" sheetId="2" r:id="rId2"/>
    <sheet name="disbursements and deposits 2" sheetId="3" r:id="rId3"/>
    <sheet name="income statment" sheetId="4" r:id="rId4"/>
    <sheet name="balance sheet" sheetId="5" r:id="rId5"/>
  </sheets>
  <definedNames/>
  <calcPr fullCalcOnLoad="1"/>
</workbook>
</file>

<file path=xl/sharedStrings.xml><?xml version="1.0" encoding="utf-8"?>
<sst xmlns="http://schemas.openxmlformats.org/spreadsheetml/2006/main" count="419" uniqueCount="169">
  <si>
    <t>Disbursements</t>
  </si>
  <si>
    <t>check no.</t>
  </si>
  <si>
    <t>date</t>
  </si>
  <si>
    <t>amount</t>
  </si>
  <si>
    <t>comments</t>
  </si>
  <si>
    <t>account #</t>
  </si>
  <si>
    <t>bank #</t>
  </si>
  <si>
    <t>Checks Outstanding</t>
  </si>
  <si>
    <t>Bank Balance</t>
  </si>
  <si>
    <t>Date:</t>
  </si>
  <si>
    <t>payed by</t>
  </si>
  <si>
    <t>payed to</t>
  </si>
  <si>
    <t>Checking Institution:</t>
  </si>
  <si>
    <t>Account #:</t>
  </si>
  <si>
    <t>EMI Tech Parts</t>
  </si>
  <si>
    <t>pay for Natcar from float account</t>
  </si>
  <si>
    <t>Jim's Electronics</t>
  </si>
  <si>
    <t>CLAS</t>
  </si>
  <si>
    <t>reimbursement to float for Natcar</t>
  </si>
  <si>
    <t>Jim Nelson</t>
  </si>
  <si>
    <t>donation to general fund</t>
  </si>
  <si>
    <t>IEEE rebate</t>
  </si>
  <si>
    <t>IEEE</t>
  </si>
  <si>
    <t>UCLA</t>
  </si>
  <si>
    <t>Transfer of funds from credit union account</t>
  </si>
  <si>
    <t>Date of current bank balance</t>
  </si>
  <si>
    <t>Date of previous balance:</t>
  </si>
  <si>
    <t>Current bank balance:</t>
  </si>
  <si>
    <t>Steve Edlefsen</t>
  </si>
  <si>
    <t>Reimburse Steve for pizza</t>
  </si>
  <si>
    <t>Papa Pete's Pizza</t>
  </si>
  <si>
    <t>Pizza for Student Branch Officers Meeting</t>
  </si>
  <si>
    <t>Total:</t>
  </si>
  <si>
    <t>Previous balance:</t>
  </si>
  <si>
    <t>Bank Balance = Adjusted Balance?</t>
  </si>
  <si>
    <t>Adjusted Balance</t>
  </si>
  <si>
    <t>Previous Balance + Deposits - Disbursements + Checks Outstanding</t>
  </si>
  <si>
    <t>Natcar</t>
  </si>
  <si>
    <t>Humphry Bogart</t>
  </si>
  <si>
    <t>Loren Becall</t>
  </si>
  <si>
    <t>cash</t>
  </si>
  <si>
    <t>NA</t>
  </si>
  <si>
    <t>float reimbursement</t>
  </si>
  <si>
    <t>Income Statement</t>
  </si>
  <si>
    <t xml:space="preserve"> </t>
  </si>
  <si>
    <t>Revenue:</t>
  </si>
  <si>
    <t>Expenses:</t>
  </si>
  <si>
    <t>Unversity of Southern North Dakota</t>
  </si>
  <si>
    <t>IEEE Student Branch</t>
  </si>
  <si>
    <t>For the Period 20 may 2006 to 23 jun 2006</t>
  </si>
  <si>
    <t>Assets</t>
  </si>
  <si>
    <t>Current Assets:</t>
  </si>
  <si>
    <t>Float</t>
  </si>
  <si>
    <t>Cash</t>
  </si>
  <si>
    <t>Total Current Assets</t>
  </si>
  <si>
    <t>Fixed Assets:</t>
  </si>
  <si>
    <t>Total Fixed Assets</t>
  </si>
  <si>
    <t>Other Assets:</t>
  </si>
  <si>
    <t>account</t>
  </si>
  <si>
    <t>Total Other Assets</t>
  </si>
  <si>
    <t>Total Assets</t>
  </si>
  <si>
    <t>Current Liabilities:</t>
  </si>
  <si>
    <t>Total Liabilities</t>
  </si>
  <si>
    <t>1</t>
  </si>
  <si>
    <t>Disbursements And Deposits Statement</t>
  </si>
  <si>
    <t>Balance Statement</t>
  </si>
  <si>
    <t>Joe's Electronics</t>
  </si>
  <si>
    <t>ZZZ Electronics</t>
  </si>
  <si>
    <t>Fred's Teriyaki</t>
  </si>
  <si>
    <t>Transfer of funds from Venice Mutual checking account</t>
  </si>
  <si>
    <t>Student Branch</t>
  </si>
  <si>
    <t>Brigitte Fonda</t>
  </si>
  <si>
    <t>Mike Briggs</t>
  </si>
  <si>
    <t>Reimburse Mike for electronics supplies</t>
  </si>
  <si>
    <t>Best Buy</t>
  </si>
  <si>
    <t>Misc. electronics supplies</t>
  </si>
  <si>
    <t>Location</t>
  </si>
  <si>
    <t>Condition</t>
  </si>
  <si>
    <t>Vendor</t>
  </si>
  <si>
    <t>Initial value</t>
  </si>
  <si>
    <t>Annual straight line depreciation</t>
  </si>
  <si>
    <t>Current value</t>
  </si>
  <si>
    <t>good</t>
  </si>
  <si>
    <t>Inventory Statement</t>
  </si>
  <si>
    <t>QW23451</t>
  </si>
  <si>
    <t>Q12W3-4</t>
  </si>
  <si>
    <t>Manufacturer</t>
  </si>
  <si>
    <t xml:space="preserve">Item description                </t>
  </si>
  <si>
    <t>HP</t>
  </si>
  <si>
    <t>Dual Power Supply</t>
  </si>
  <si>
    <t>ENG4/2012</t>
  </si>
  <si>
    <t>Al's Electronics</t>
  </si>
  <si>
    <t>Date purchased</t>
  </si>
  <si>
    <t>the value at the end of the depreciation</t>
  </si>
  <si>
    <t>useful life of the asset</t>
  </si>
  <si>
    <t>GG-103493-l</t>
  </si>
  <si>
    <t>LLDF33-0</t>
  </si>
  <si>
    <t>Edlefsen Electronics</t>
  </si>
  <si>
    <t>Mike Ma's garage</t>
  </si>
  <si>
    <t>Universal Electronics</t>
  </si>
  <si>
    <t>Fiber Optic Analyzer</t>
  </si>
  <si>
    <t>23ER-105</t>
  </si>
  <si>
    <t>Dolomite Electronics</t>
  </si>
  <si>
    <t>Coax Crimper</t>
  </si>
  <si>
    <t>Dockweiler Electronics Supply</t>
  </si>
  <si>
    <t>Total Inventory Value</t>
  </si>
  <si>
    <t>serial number</t>
  </si>
  <si>
    <t>model/part no.</t>
  </si>
  <si>
    <t>32456WQ</t>
  </si>
  <si>
    <t>Tektronix</t>
  </si>
  <si>
    <t>Analog Oscilloscope</t>
  </si>
  <si>
    <t>esales.com</t>
  </si>
  <si>
    <t>Inventory</t>
  </si>
  <si>
    <t>ENG4/2013</t>
  </si>
  <si>
    <t>Fruit Of The Loom</t>
  </si>
  <si>
    <t>t-shirts</t>
  </si>
  <si>
    <t>Eyecatcher</t>
  </si>
  <si>
    <t>ENG4/2014</t>
  </si>
  <si>
    <t>23DE241</t>
  </si>
  <si>
    <t>E3W</t>
  </si>
  <si>
    <t>Dell</t>
  </si>
  <si>
    <t>Computer</t>
  </si>
  <si>
    <t>2234O-33</t>
  </si>
  <si>
    <t>W23E</t>
  </si>
  <si>
    <t>Monitor</t>
  </si>
  <si>
    <t>QE-2234</t>
  </si>
  <si>
    <t>3D45</t>
  </si>
  <si>
    <t>Laser Printer</t>
  </si>
  <si>
    <t>Forest Computer Supply</t>
  </si>
  <si>
    <t>misc. Natcar parts</t>
  </si>
  <si>
    <t>various</t>
  </si>
  <si>
    <t>Total</t>
  </si>
  <si>
    <t>S-PAC</t>
  </si>
  <si>
    <t>Banners 'R Us</t>
  </si>
  <si>
    <t>IEEE banner</t>
  </si>
  <si>
    <t>CSULB Credit Union, 1234 Balboa Ave., Long Beach CA 90745</t>
  </si>
  <si>
    <t xml:space="preserve">Palos Verdes Mutual, 3215 Cleaver Blvd., Long Beach CA 90747 </t>
  </si>
  <si>
    <t>soda sales</t>
  </si>
  <si>
    <t>sales of soda</t>
  </si>
  <si>
    <t>5</t>
  </si>
  <si>
    <t>7</t>
  </si>
  <si>
    <t>Liabilities</t>
  </si>
  <si>
    <t>donation</t>
  </si>
  <si>
    <t>Account 1: Float</t>
  </si>
  <si>
    <t>IEEE banner from float</t>
  </si>
  <si>
    <t>CLAS reimburse</t>
  </si>
  <si>
    <t>CLAS reimburse to float</t>
  </si>
  <si>
    <t>Account 2: Natcar</t>
  </si>
  <si>
    <t>Account 3: S-Pac</t>
  </si>
  <si>
    <t>Account 4: IEEE Student Conference</t>
  </si>
  <si>
    <t>Account 5: General Fund</t>
  </si>
  <si>
    <t>Account 6: Autonomous Flying Robot</t>
  </si>
  <si>
    <t>*</t>
  </si>
  <si>
    <t>food for conference</t>
  </si>
  <si>
    <t>2,1</t>
  </si>
  <si>
    <t>3,1</t>
  </si>
  <si>
    <t>6,11</t>
  </si>
  <si>
    <t>6,1</t>
  </si>
  <si>
    <t>4,1</t>
  </si>
  <si>
    <t>Net</t>
  </si>
  <si>
    <t>Allocated</t>
  </si>
  <si>
    <t>Account 7: Petty Cash</t>
  </si>
  <si>
    <t>soft drink sales</t>
  </si>
  <si>
    <t>General Fund</t>
  </si>
  <si>
    <t>Total Value</t>
  </si>
  <si>
    <t>Value</t>
  </si>
  <si>
    <t>Deposits</t>
  </si>
  <si>
    <t>Float Total</t>
  </si>
  <si>
    <t>Account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</si>
</sst>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mmm/yyyy"/>
    <numFmt numFmtId="166" formatCode="[$$-409]#,##0.00"/>
    <numFmt numFmtId="167" formatCode="&quot;$&quot;#,##0.00"/>
    <numFmt numFmtId="168" formatCode="[$-409]d/mmm/yy;@"/>
    <numFmt numFmtId="169" formatCode="[$-409]h:mm:ss\ AM/PM"/>
    <numFmt numFmtId="170" formatCode="0.0000"/>
    <numFmt numFmtId="171" formatCode="yyyy/mm/dd"/>
    <numFmt numFmtId="172" formatCode="&quot;$&quot;#,##0.00;[Red]&quot;$&quot;#,##0.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0"/>
    </font>
    <font>
      <sz val="9"/>
      <color indexed="8"/>
      <name val="Arial"/>
      <family val="2"/>
    </font>
    <font>
      <b/>
      <sz val="10"/>
      <color indexed="8"/>
      <name val="Arial"/>
      <family val="0"/>
    </font>
    <font>
      <b/>
      <sz val="14"/>
      <color indexed="9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15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Continuous"/>
      <protection hidden="1"/>
    </xf>
    <xf numFmtId="14" fontId="6" fillId="2" borderId="1" xfId="0" applyNumberFormat="1" applyFont="1" applyFill="1" applyBorder="1" applyAlignment="1" applyProtection="1">
      <alignment horizontal="centerContinuous"/>
      <protection locked="0"/>
    </xf>
    <xf numFmtId="49" fontId="6" fillId="2" borderId="1" xfId="0" applyNumberFormat="1" applyFont="1" applyFill="1" applyBorder="1" applyAlignment="1" applyProtection="1">
      <alignment horizontal="centerContinuous"/>
      <protection locked="0"/>
    </xf>
    <xf numFmtId="0" fontId="6" fillId="2" borderId="1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 horizontal="center"/>
    </xf>
    <xf numFmtId="0" fontId="12" fillId="3" borderId="0" xfId="0" applyFont="1" applyFill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8" fontId="6" fillId="2" borderId="1" xfId="0" applyNumberFormat="1" applyFont="1" applyFill="1" applyBorder="1" applyAlignment="1" applyProtection="1">
      <alignment horizontal="centerContinuous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168" fontId="16" fillId="4" borderId="3" xfId="0" applyNumberFormat="1" applyFont="1" applyFill="1" applyBorder="1" applyAlignment="1">
      <alignment horizontal="center" vertical="center" wrapText="1"/>
    </xf>
    <xf numFmtId="167" fontId="17" fillId="4" borderId="4" xfId="0" applyNumberFormat="1" applyFont="1" applyFill="1" applyBorder="1" applyAlignment="1">
      <alignment vertical="center" wrapText="1"/>
    </xf>
    <xf numFmtId="1" fontId="17" fillId="4" borderId="5" xfId="0" applyNumberFormat="1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44" fontId="14" fillId="5" borderId="7" xfId="17" applyFont="1" applyFill="1" applyBorder="1" applyAlignment="1">
      <alignment horizontal="center" vertical="center" wrapText="1"/>
    </xf>
    <xf numFmtId="168" fontId="14" fillId="5" borderId="7" xfId="0" applyNumberFormat="1" applyFont="1" applyFill="1" applyBorder="1" applyAlignment="1">
      <alignment horizontal="center" vertical="center" wrapText="1"/>
    </xf>
    <xf numFmtId="167" fontId="14" fillId="5" borderId="7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44" fontId="14" fillId="6" borderId="7" xfId="17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8" fontId="14" fillId="5" borderId="7" xfId="17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49" fontId="8" fillId="0" borderId="0" xfId="17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centerContinuous"/>
      <protection locked="0"/>
    </xf>
    <xf numFmtId="49" fontId="10" fillId="0" borderId="0" xfId="0" applyNumberFormat="1" applyFont="1" applyFill="1" applyBorder="1" applyAlignment="1" applyProtection="1">
      <alignment horizontal="centerContinuous"/>
      <protection hidden="1"/>
    </xf>
    <xf numFmtId="49" fontId="15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166" fontId="8" fillId="0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6" fillId="2" borderId="0" xfId="0" applyFont="1" applyFill="1" applyBorder="1" applyAlignment="1" applyProtection="1">
      <alignment horizontal="centerContinuous" wrapText="1"/>
      <protection locked="0"/>
    </xf>
    <xf numFmtId="0" fontId="6" fillId="2" borderId="0" xfId="0" applyFont="1" applyFill="1" applyBorder="1" applyAlignment="1" applyProtection="1">
      <alignment horizontal="centerContinuous" wrapText="1"/>
      <protection hidden="1"/>
    </xf>
    <xf numFmtId="0" fontId="6" fillId="2" borderId="1" xfId="0" applyFont="1" applyFill="1" applyBorder="1" applyAlignment="1" applyProtection="1">
      <alignment horizontal="centerContinuous" wrapText="1"/>
      <protection locked="0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44" fontId="8" fillId="0" borderId="0" xfId="17" applyNumberFormat="1" applyFont="1" applyFill="1" applyBorder="1" applyAlignment="1" applyProtection="1">
      <alignment/>
      <protection locked="0"/>
    </xf>
    <xf numFmtId="44" fontId="10" fillId="0" borderId="0" xfId="17" applyNumberFormat="1" applyFont="1" applyFill="1" applyBorder="1" applyAlignment="1" applyProtection="1">
      <alignment horizontal="centerContinuous"/>
      <protection locked="0"/>
    </xf>
    <xf numFmtId="44" fontId="8" fillId="0" borderId="0" xfId="0" applyNumberFormat="1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7" fontId="8" fillId="0" borderId="0" xfId="0" applyNumberFormat="1" applyFont="1" applyFill="1" applyBorder="1" applyAlignment="1" applyProtection="1">
      <alignment/>
      <protection locked="0"/>
    </xf>
    <xf numFmtId="44" fontId="0" fillId="0" borderId="0" xfId="0" applyNumberFormat="1" applyFont="1" applyAlignment="1">
      <alignment/>
    </xf>
    <xf numFmtId="49" fontId="10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centerContinuous"/>
      <protection locked="0"/>
    </xf>
    <xf numFmtId="49" fontId="8" fillId="0" borderId="0" xfId="0" applyNumberFormat="1" applyFont="1" applyFill="1" applyBorder="1" applyAlignment="1" applyProtection="1">
      <alignment horizontal="centerContinuous"/>
      <protection locked="0"/>
    </xf>
    <xf numFmtId="49" fontId="10" fillId="0" borderId="0" xfId="0" applyNumberFormat="1" applyFont="1" applyFill="1" applyBorder="1" applyAlignment="1" applyProtection="1">
      <alignment horizontal="centerContinuous"/>
      <protection locked="0"/>
    </xf>
    <xf numFmtId="49" fontId="13" fillId="0" borderId="0" xfId="0" applyNumberFormat="1" applyFont="1" applyFill="1" applyBorder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167" fontId="8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/>
      <protection hidden="1"/>
    </xf>
    <xf numFmtId="4" fontId="8" fillId="0" borderId="0" xfId="0" applyNumberFormat="1" applyFont="1" applyFill="1" applyBorder="1" applyAlignment="1" applyProtection="1">
      <alignment/>
      <protection hidden="1"/>
    </xf>
    <xf numFmtId="6" fontId="8" fillId="0" borderId="0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/>
      <protection locked="0"/>
    </xf>
    <xf numFmtId="6" fontId="8" fillId="0" borderId="0" xfId="0" applyNumberFormat="1" applyFont="1" applyFill="1" applyBorder="1" applyAlignment="1" applyProtection="1">
      <alignment/>
      <protection locked="0"/>
    </xf>
    <xf numFmtId="49" fontId="11" fillId="0" borderId="0" xfId="17" applyNumberFormat="1" applyFont="1" applyFill="1" applyBorder="1" applyAlignment="1" applyProtection="1">
      <alignment/>
      <protection locked="0"/>
    </xf>
    <xf numFmtId="167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/>
      <protection hidden="1"/>
    </xf>
    <xf numFmtId="167" fontId="0" fillId="0" borderId="0" xfId="0" applyNumberFormat="1" applyFont="1" applyAlignment="1">
      <alignment/>
    </xf>
    <xf numFmtId="49" fontId="1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"/>
  <sheetViews>
    <sheetView workbookViewId="0" topLeftCell="C1">
      <selection activeCell="J5" sqref="J5"/>
    </sheetView>
  </sheetViews>
  <sheetFormatPr defaultColWidth="9.140625" defaultRowHeight="12.75"/>
  <cols>
    <col min="1" max="1" width="14.421875" style="0" customWidth="1"/>
    <col min="2" max="3" width="11.421875" style="0" customWidth="1"/>
    <col min="4" max="4" width="13.7109375" style="0" customWidth="1"/>
    <col min="5" max="5" width="11.7109375" style="0" customWidth="1"/>
    <col min="7" max="7" width="21.00390625" style="0" customWidth="1"/>
    <col min="8" max="8" width="9.28125" style="0" bestFit="1" customWidth="1"/>
    <col min="9" max="9" width="9.140625" style="29" customWidth="1"/>
    <col min="10" max="10" width="11.140625" style="30" customWidth="1"/>
    <col min="11" max="11" width="11.140625" style="31" customWidth="1"/>
    <col min="13" max="13" width="10.7109375" style="0" customWidth="1"/>
  </cols>
  <sheetData>
    <row r="1" spans="1:8" ht="15">
      <c r="A1" s="15" t="s">
        <v>47</v>
      </c>
      <c r="B1" s="15"/>
      <c r="C1" s="15"/>
      <c r="D1" s="15"/>
      <c r="E1" s="15"/>
      <c r="F1" s="15"/>
      <c r="G1" s="15"/>
      <c r="H1" s="15"/>
    </row>
    <row r="2" spans="1:8" ht="15">
      <c r="A2" s="15" t="s">
        <v>48</v>
      </c>
      <c r="B2" s="15"/>
      <c r="C2" s="15"/>
      <c r="D2" s="15"/>
      <c r="E2" s="15"/>
      <c r="F2" s="15"/>
      <c r="G2" s="15"/>
      <c r="H2" s="15"/>
    </row>
    <row r="3" spans="1:8" ht="18">
      <c r="A3" s="22" t="s">
        <v>83</v>
      </c>
      <c r="B3" s="17"/>
      <c r="C3" s="17"/>
      <c r="D3" s="17"/>
      <c r="E3" s="17"/>
      <c r="F3" s="17"/>
      <c r="G3" s="17"/>
      <c r="H3" s="17"/>
    </row>
    <row r="4" spans="1:8" ht="15.75" thickBot="1">
      <c r="A4" s="18" t="s">
        <v>49</v>
      </c>
      <c r="B4" s="19"/>
      <c r="C4" s="19"/>
      <c r="D4" s="19"/>
      <c r="E4" s="18"/>
      <c r="F4" s="20"/>
      <c r="G4" s="20"/>
      <c r="H4" s="20"/>
    </row>
    <row r="5" spans="1:13" s="27" customFormat="1" ht="60" customHeight="1">
      <c r="A5" s="32" t="s">
        <v>106</v>
      </c>
      <c r="B5" s="33" t="s">
        <v>107</v>
      </c>
      <c r="C5" s="33" t="s">
        <v>86</v>
      </c>
      <c r="D5" s="33" t="s">
        <v>87</v>
      </c>
      <c r="E5" s="33" t="s">
        <v>76</v>
      </c>
      <c r="F5" s="33" t="s">
        <v>77</v>
      </c>
      <c r="G5" s="33" t="s">
        <v>78</v>
      </c>
      <c r="H5" s="33" t="s">
        <v>79</v>
      </c>
      <c r="I5" s="34" t="s">
        <v>92</v>
      </c>
      <c r="J5" s="35" t="s">
        <v>93</v>
      </c>
      <c r="K5" s="36" t="s">
        <v>94</v>
      </c>
      <c r="L5" s="33" t="s">
        <v>80</v>
      </c>
      <c r="M5" s="37" t="s">
        <v>81</v>
      </c>
    </row>
    <row r="6" spans="1:13" s="28" customFormat="1" ht="26.25" customHeight="1">
      <c r="A6" s="38" t="s">
        <v>84</v>
      </c>
      <c r="B6" s="38" t="s">
        <v>85</v>
      </c>
      <c r="C6" s="38" t="s">
        <v>88</v>
      </c>
      <c r="D6" s="38" t="s">
        <v>89</v>
      </c>
      <c r="E6" s="38" t="s">
        <v>90</v>
      </c>
      <c r="F6" s="38" t="s">
        <v>82</v>
      </c>
      <c r="G6" s="38" t="s">
        <v>91</v>
      </c>
      <c r="H6" s="39">
        <v>102.34</v>
      </c>
      <c r="I6" s="40">
        <v>36906</v>
      </c>
      <c r="J6" s="41">
        <v>25</v>
      </c>
      <c r="K6" s="42">
        <v>100</v>
      </c>
      <c r="L6" s="43">
        <f aca="true" t="shared" si="0" ref="L6:L14">IF(H6&gt;0,SLN(H6,J6,K6),0)</f>
        <v>0.7734000000000001</v>
      </c>
      <c r="M6" s="43">
        <f ca="1">H6-(L6*(NOW()-TEXT("15 JAN 06","dd:mm:yy"))/365)</f>
        <v>19.66234272108065</v>
      </c>
    </row>
    <row r="7" spans="1:13" s="28" customFormat="1" ht="29.25" customHeight="1">
      <c r="A7" s="38" t="s">
        <v>95</v>
      </c>
      <c r="B7" s="38" t="s">
        <v>96</v>
      </c>
      <c r="C7" s="38" t="s">
        <v>97</v>
      </c>
      <c r="D7" s="38" t="s">
        <v>100</v>
      </c>
      <c r="E7" s="38" t="s">
        <v>98</v>
      </c>
      <c r="F7" s="38" t="s">
        <v>82</v>
      </c>
      <c r="G7" s="38" t="s">
        <v>99</v>
      </c>
      <c r="H7" s="39">
        <v>543.2</v>
      </c>
      <c r="I7" s="40">
        <v>37637</v>
      </c>
      <c r="J7" s="41">
        <v>50</v>
      </c>
      <c r="K7" s="42">
        <v>50</v>
      </c>
      <c r="L7" s="43">
        <f t="shared" si="0"/>
        <v>9.864</v>
      </c>
      <c r="M7" s="43">
        <f ca="1">((NOW()-I7)/365)</f>
        <v>3.7881940005073638</v>
      </c>
    </row>
    <row r="8" spans="1:13" s="28" customFormat="1" ht="29.25" customHeight="1">
      <c r="A8" s="38" t="s">
        <v>108</v>
      </c>
      <c r="B8" s="38">
        <v>465</v>
      </c>
      <c r="C8" s="38" t="s">
        <v>109</v>
      </c>
      <c r="D8" s="38" t="s">
        <v>110</v>
      </c>
      <c r="E8" s="38" t="s">
        <v>90</v>
      </c>
      <c r="F8" s="38" t="s">
        <v>82</v>
      </c>
      <c r="G8" s="38" t="s">
        <v>111</v>
      </c>
      <c r="H8" s="45">
        <v>324.33</v>
      </c>
      <c r="I8" s="40">
        <v>38860</v>
      </c>
      <c r="J8" s="41">
        <v>50</v>
      </c>
      <c r="K8" s="42">
        <v>50</v>
      </c>
      <c r="L8" s="43">
        <f t="shared" si="0"/>
        <v>5.486599999999999</v>
      </c>
      <c r="M8" s="43">
        <f aca="true" ca="1" t="shared" si="1" ref="M8:M14">H8-(L8*((NOW()-I8)/365))</f>
        <v>321.92956274202174</v>
      </c>
    </row>
    <row r="9" spans="1:13" s="28" customFormat="1" ht="29.25" customHeight="1">
      <c r="A9" s="38" t="s">
        <v>118</v>
      </c>
      <c r="B9" s="38" t="s">
        <v>119</v>
      </c>
      <c r="C9" s="38" t="s">
        <v>120</v>
      </c>
      <c r="D9" s="38" t="s">
        <v>121</v>
      </c>
      <c r="E9" s="38" t="s">
        <v>113</v>
      </c>
      <c r="F9" s="38" t="s">
        <v>82</v>
      </c>
      <c r="G9" s="38" t="s">
        <v>120</v>
      </c>
      <c r="H9" s="45">
        <v>1045.33</v>
      </c>
      <c r="I9" s="40">
        <v>38839</v>
      </c>
      <c r="J9" s="41">
        <v>100</v>
      </c>
      <c r="K9" s="42">
        <v>50</v>
      </c>
      <c r="L9" s="43">
        <f t="shared" si="0"/>
        <v>18.906599999999997</v>
      </c>
      <c r="M9" s="43">
        <f ca="1" t="shared" si="1"/>
        <v>1035.9704140497333</v>
      </c>
    </row>
    <row r="10" spans="1:13" s="28" customFormat="1" ht="29.25" customHeight="1">
      <c r="A10" s="38" t="s">
        <v>41</v>
      </c>
      <c r="B10" s="38" t="s">
        <v>101</v>
      </c>
      <c r="C10" s="38" t="s">
        <v>102</v>
      </c>
      <c r="D10" s="38" t="s">
        <v>103</v>
      </c>
      <c r="E10" s="38" t="s">
        <v>90</v>
      </c>
      <c r="F10" s="38" t="s">
        <v>82</v>
      </c>
      <c r="G10" s="38" t="s">
        <v>104</v>
      </c>
      <c r="H10" s="39">
        <v>33.25</v>
      </c>
      <c r="I10" s="40">
        <v>38734</v>
      </c>
      <c r="J10" s="41">
        <v>5</v>
      </c>
      <c r="K10" s="42">
        <v>50</v>
      </c>
      <c r="L10" s="43">
        <f t="shared" si="0"/>
        <v>0.565</v>
      </c>
      <c r="M10" s="43">
        <f ca="1" t="shared" si="1"/>
        <v>32.8077662801243</v>
      </c>
    </row>
    <row r="11" spans="1:13" s="28" customFormat="1" ht="29.25" customHeight="1">
      <c r="A11" s="38" t="s">
        <v>122</v>
      </c>
      <c r="B11" s="38" t="s">
        <v>123</v>
      </c>
      <c r="C11" s="38" t="s">
        <v>120</v>
      </c>
      <c r="D11" s="38" t="s">
        <v>124</v>
      </c>
      <c r="E11" s="38" t="s">
        <v>113</v>
      </c>
      <c r="F11" s="38" t="s">
        <v>82</v>
      </c>
      <c r="G11" s="38" t="s">
        <v>120</v>
      </c>
      <c r="H11" s="39">
        <v>190.22</v>
      </c>
      <c r="I11" s="40">
        <v>38839</v>
      </c>
      <c r="J11" s="41">
        <v>50</v>
      </c>
      <c r="K11" s="42">
        <v>50</v>
      </c>
      <c r="L11" s="43">
        <f t="shared" si="0"/>
        <v>2.8044</v>
      </c>
      <c r="M11" s="43">
        <f ca="1" t="shared" si="1"/>
        <v>188.83170052579908</v>
      </c>
    </row>
    <row r="12" spans="1:13" s="28" customFormat="1" ht="29.25" customHeight="1">
      <c r="A12" s="38" t="s">
        <v>125</v>
      </c>
      <c r="B12" s="38" t="s">
        <v>126</v>
      </c>
      <c r="C12" s="38" t="s">
        <v>88</v>
      </c>
      <c r="D12" s="38" t="s">
        <v>127</v>
      </c>
      <c r="E12" s="38" t="s">
        <v>117</v>
      </c>
      <c r="F12" s="38" t="s">
        <v>82</v>
      </c>
      <c r="G12" s="38" t="s">
        <v>128</v>
      </c>
      <c r="H12" s="39">
        <v>243.44</v>
      </c>
      <c r="I12" s="40">
        <v>38839</v>
      </c>
      <c r="J12" s="41">
        <v>50</v>
      </c>
      <c r="K12" s="42">
        <v>50</v>
      </c>
      <c r="L12" s="43">
        <f t="shared" si="0"/>
        <v>3.8688</v>
      </c>
      <c r="M12" s="43">
        <f ca="1" t="shared" si="1"/>
        <v>241.52477642070014</v>
      </c>
    </row>
    <row r="13" spans="1:13" s="28" customFormat="1" ht="29.25" customHeight="1">
      <c r="A13" s="38" t="s">
        <v>41</v>
      </c>
      <c r="B13" s="38" t="s">
        <v>41</v>
      </c>
      <c r="C13" s="38" t="s">
        <v>114</v>
      </c>
      <c r="D13" s="38" t="s">
        <v>115</v>
      </c>
      <c r="E13" s="38" t="s">
        <v>113</v>
      </c>
      <c r="F13" s="38" t="s">
        <v>82</v>
      </c>
      <c r="G13" s="38" t="s">
        <v>116</v>
      </c>
      <c r="H13" s="39">
        <v>213.45</v>
      </c>
      <c r="I13" s="40">
        <v>38724</v>
      </c>
      <c r="J13" s="41">
        <v>60</v>
      </c>
      <c r="K13" s="42">
        <v>50</v>
      </c>
      <c r="L13" s="43">
        <f t="shared" si="0"/>
        <v>3.069</v>
      </c>
      <c r="M13" s="43">
        <f ca="1" t="shared" si="1"/>
        <v>210.96376685901822</v>
      </c>
    </row>
    <row r="14" spans="1:13" s="28" customFormat="1" ht="29.25" customHeight="1">
      <c r="A14" s="38" t="s">
        <v>41</v>
      </c>
      <c r="B14" s="38" t="s">
        <v>41</v>
      </c>
      <c r="C14" s="38" t="s">
        <v>41</v>
      </c>
      <c r="D14" s="38" t="s">
        <v>129</v>
      </c>
      <c r="E14" s="38" t="s">
        <v>117</v>
      </c>
      <c r="F14" s="38" t="s">
        <v>82</v>
      </c>
      <c r="G14" s="38" t="s">
        <v>130</v>
      </c>
      <c r="H14" s="39">
        <v>200</v>
      </c>
      <c r="I14" s="40">
        <v>38897</v>
      </c>
      <c r="J14" s="41">
        <v>50</v>
      </c>
      <c r="K14" s="42">
        <v>50</v>
      </c>
      <c r="L14" s="43">
        <f t="shared" si="0"/>
        <v>3</v>
      </c>
      <c r="M14" s="43">
        <f ca="1" t="shared" si="1"/>
        <v>198.99158238203955</v>
      </c>
    </row>
    <row r="15" ht="12.75">
      <c r="M15" s="9"/>
    </row>
    <row r="16" spans="1:2" ht="24">
      <c r="A16" s="44" t="s">
        <v>105</v>
      </c>
      <c r="B16" s="9">
        <f>SUM(M6:M14)</f>
        <v>2254.4701059810245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6"/>
  <sheetViews>
    <sheetView workbookViewId="0" topLeftCell="A1">
      <selection activeCell="A21" sqref="A21"/>
    </sheetView>
  </sheetViews>
  <sheetFormatPr defaultColWidth="9.140625" defaultRowHeight="12.75"/>
  <cols>
    <col min="2" max="2" width="9.7109375" style="0" bestFit="1" customWidth="1"/>
    <col min="3" max="3" width="17.8515625" style="0" customWidth="1"/>
    <col min="4" max="4" width="14.421875" style="0" customWidth="1"/>
    <col min="5" max="5" width="14.00390625" style="0" customWidth="1"/>
    <col min="6" max="6" width="13.00390625" style="0" customWidth="1"/>
    <col min="7" max="7" width="45.140625" style="0" customWidth="1"/>
  </cols>
  <sheetData>
    <row r="1" spans="1:7" ht="15">
      <c r="A1" s="15" t="s">
        <v>47</v>
      </c>
      <c r="B1" s="15"/>
      <c r="C1" s="15"/>
      <c r="D1" s="15"/>
      <c r="E1" s="15"/>
      <c r="F1" s="15"/>
      <c r="G1" s="15"/>
    </row>
    <row r="2" spans="1:7" ht="15">
      <c r="A2" s="15" t="s">
        <v>48</v>
      </c>
      <c r="B2" s="15"/>
      <c r="C2" s="15"/>
      <c r="D2" s="15"/>
      <c r="E2" s="15"/>
      <c r="F2" s="15"/>
      <c r="G2" s="15"/>
    </row>
    <row r="3" spans="1:7" ht="18">
      <c r="A3" s="22" t="s">
        <v>64</v>
      </c>
      <c r="B3" s="17"/>
      <c r="C3" s="17"/>
      <c r="D3" s="17"/>
      <c r="E3" s="17"/>
      <c r="F3" s="17"/>
      <c r="G3" s="17"/>
    </row>
    <row r="4" spans="1:7" ht="15.75" thickBot="1">
      <c r="A4" s="18" t="s">
        <v>49</v>
      </c>
      <c r="B4" s="19"/>
      <c r="C4" s="18"/>
      <c r="D4" s="20"/>
      <c r="E4" s="20"/>
      <c r="F4" s="20"/>
      <c r="G4" s="20"/>
    </row>
    <row r="6" spans="2:8" s="4" customFormat="1" ht="18">
      <c r="B6" s="2"/>
      <c r="C6" s="2"/>
      <c r="D6" s="2"/>
      <c r="E6" s="3"/>
      <c r="F6" s="3"/>
      <c r="G6" s="3"/>
      <c r="H6" s="3"/>
    </row>
    <row r="7" spans="1:4" s="4" customFormat="1" ht="18">
      <c r="A7" s="5" t="s">
        <v>9</v>
      </c>
      <c r="D7" s="10">
        <v>38891</v>
      </c>
    </row>
    <row r="8" spans="1:4" s="4" customFormat="1" ht="18">
      <c r="A8" s="5" t="s">
        <v>12</v>
      </c>
      <c r="D8" s="4" t="s">
        <v>136</v>
      </c>
    </row>
    <row r="9" spans="1:4" s="4" customFormat="1" ht="18">
      <c r="A9" s="5" t="s">
        <v>13</v>
      </c>
      <c r="D9" s="4">
        <v>1234567</v>
      </c>
    </row>
    <row r="10" s="4" customFormat="1" ht="18"/>
    <row r="11" s="4" customFormat="1" ht="18">
      <c r="A11" s="5" t="s">
        <v>0</v>
      </c>
    </row>
    <row r="13" spans="1:6" ht="12.75">
      <c r="A13" s="1" t="s">
        <v>1</v>
      </c>
      <c r="B13" s="1" t="s">
        <v>2</v>
      </c>
      <c r="C13" s="1" t="s">
        <v>11</v>
      </c>
      <c r="D13" s="1" t="s">
        <v>3</v>
      </c>
      <c r="E13" s="1" t="s">
        <v>5</v>
      </c>
      <c r="F13" s="1" t="s">
        <v>4</v>
      </c>
    </row>
    <row r="14" spans="1:8" ht="12.75">
      <c r="A14">
        <v>105</v>
      </c>
      <c r="B14" s="6">
        <v>38878</v>
      </c>
      <c r="C14" t="s">
        <v>14</v>
      </c>
      <c r="D14" s="7">
        <v>2176.02</v>
      </c>
      <c r="E14" s="26" t="s">
        <v>154</v>
      </c>
      <c r="F14" t="s">
        <v>15</v>
      </c>
      <c r="H14" t="s">
        <v>152</v>
      </c>
    </row>
    <row r="15" spans="1:8" ht="12.75">
      <c r="A15">
        <v>106</v>
      </c>
      <c r="B15" s="6">
        <v>38878</v>
      </c>
      <c r="C15" t="s">
        <v>16</v>
      </c>
      <c r="D15" s="7">
        <v>1123.98</v>
      </c>
      <c r="E15" s="26" t="s">
        <v>154</v>
      </c>
      <c r="F15" t="s">
        <v>15</v>
      </c>
      <c r="H15" t="s">
        <v>152</v>
      </c>
    </row>
    <row r="16" spans="1:8" ht="12.75">
      <c r="A16">
        <v>107</v>
      </c>
      <c r="B16" s="6">
        <v>38883</v>
      </c>
      <c r="C16" t="s">
        <v>133</v>
      </c>
      <c r="D16" s="7">
        <v>70.25</v>
      </c>
      <c r="E16" s="26" t="s">
        <v>155</v>
      </c>
      <c r="F16" t="s">
        <v>134</v>
      </c>
      <c r="H16" t="s">
        <v>152</v>
      </c>
    </row>
    <row r="17" spans="1:4" ht="12.75">
      <c r="A17" s="1" t="s">
        <v>32</v>
      </c>
      <c r="D17" s="9">
        <f>SUM(D14:D15)</f>
        <v>3300</v>
      </c>
    </row>
    <row r="20" s="4" customFormat="1" ht="18">
      <c r="A20" s="5" t="s">
        <v>166</v>
      </c>
    </row>
    <row r="22" spans="1:7" ht="12.75">
      <c r="A22" s="1" t="s">
        <v>1</v>
      </c>
      <c r="B22" s="1" t="s">
        <v>2</v>
      </c>
      <c r="C22" s="1" t="s">
        <v>10</v>
      </c>
      <c r="D22" s="1" t="s">
        <v>3</v>
      </c>
      <c r="E22" s="1" t="s">
        <v>5</v>
      </c>
      <c r="F22" s="1" t="s">
        <v>6</v>
      </c>
      <c r="G22" s="1" t="s">
        <v>4</v>
      </c>
    </row>
    <row r="23" spans="1:8" ht="12.75">
      <c r="A23">
        <v>3113</v>
      </c>
      <c r="B23" s="6">
        <v>38869</v>
      </c>
      <c r="C23" t="s">
        <v>17</v>
      </c>
      <c r="D23" s="7">
        <v>3300</v>
      </c>
      <c r="E23" s="71" t="s">
        <v>154</v>
      </c>
      <c r="F23">
        <v>2134</v>
      </c>
      <c r="G23" t="s">
        <v>18</v>
      </c>
      <c r="H23" t="s">
        <v>152</v>
      </c>
    </row>
    <row r="24" spans="1:8" ht="12.75">
      <c r="A24">
        <v>2145</v>
      </c>
      <c r="B24" s="6">
        <v>38865</v>
      </c>
      <c r="C24" t="s">
        <v>19</v>
      </c>
      <c r="D24" s="7">
        <v>100</v>
      </c>
      <c r="E24">
        <v>5</v>
      </c>
      <c r="F24">
        <v>4532</v>
      </c>
      <c r="G24" t="s">
        <v>20</v>
      </c>
      <c r="H24" t="s">
        <v>152</v>
      </c>
    </row>
    <row r="25" spans="1:8" ht="12.75">
      <c r="A25">
        <v>1102</v>
      </c>
      <c r="B25" s="6">
        <v>38851</v>
      </c>
      <c r="C25" t="s">
        <v>22</v>
      </c>
      <c r="D25" s="7">
        <v>250</v>
      </c>
      <c r="E25">
        <v>5</v>
      </c>
      <c r="F25">
        <v>2435</v>
      </c>
      <c r="G25" t="s">
        <v>21</v>
      </c>
      <c r="H25" t="s">
        <v>152</v>
      </c>
    </row>
    <row r="26" spans="1:8" ht="12.75">
      <c r="A26">
        <v>1105</v>
      </c>
      <c r="B26" s="6">
        <v>38888</v>
      </c>
      <c r="C26" t="s">
        <v>23</v>
      </c>
      <c r="D26" s="7">
        <v>200</v>
      </c>
      <c r="E26">
        <v>5</v>
      </c>
      <c r="F26">
        <v>2453</v>
      </c>
      <c r="G26" t="s">
        <v>24</v>
      </c>
      <c r="H26" t="s">
        <v>152</v>
      </c>
    </row>
    <row r="27" spans="1:8" ht="12.75">
      <c r="A27">
        <v>2155</v>
      </c>
      <c r="B27" s="6">
        <v>38863</v>
      </c>
      <c r="C27" t="s">
        <v>17</v>
      </c>
      <c r="D27" s="7">
        <v>657</v>
      </c>
      <c r="E27" s="26" t="s">
        <v>156</v>
      </c>
      <c r="F27">
        <v>2134</v>
      </c>
      <c r="G27" t="s">
        <v>146</v>
      </c>
      <c r="H27" t="s">
        <v>152</v>
      </c>
    </row>
    <row r="28" spans="1:8" ht="12.75">
      <c r="A28" s="26" t="s">
        <v>40</v>
      </c>
      <c r="B28" s="6">
        <v>38883</v>
      </c>
      <c r="C28" t="s">
        <v>39</v>
      </c>
      <c r="D28" s="7">
        <v>200</v>
      </c>
      <c r="E28">
        <v>5</v>
      </c>
      <c r="F28" s="26" t="s">
        <v>41</v>
      </c>
      <c r="G28" t="s">
        <v>20</v>
      </c>
      <c r="H28" t="s">
        <v>152</v>
      </c>
    </row>
    <row r="29" spans="1:8" ht="12.75">
      <c r="A29">
        <v>3111</v>
      </c>
      <c r="B29" s="6">
        <v>38890</v>
      </c>
      <c r="C29" t="s">
        <v>17</v>
      </c>
      <c r="D29" s="7">
        <v>33.34</v>
      </c>
      <c r="E29" s="26" t="s">
        <v>155</v>
      </c>
      <c r="F29">
        <v>3204</v>
      </c>
      <c r="G29" t="s">
        <v>42</v>
      </c>
      <c r="H29" t="s">
        <v>152</v>
      </c>
    </row>
    <row r="30" spans="1:8" ht="12.75">
      <c r="A30" t="s">
        <v>40</v>
      </c>
      <c r="B30" s="6">
        <v>38858</v>
      </c>
      <c r="C30" t="s">
        <v>137</v>
      </c>
      <c r="D30" s="46">
        <v>50</v>
      </c>
      <c r="E30">
        <v>5</v>
      </c>
      <c r="F30" t="s">
        <v>41</v>
      </c>
      <c r="G30" t="s">
        <v>138</v>
      </c>
      <c r="H30" t="s">
        <v>152</v>
      </c>
    </row>
    <row r="31" spans="1:4" ht="12.75">
      <c r="A31" s="1" t="s">
        <v>32</v>
      </c>
      <c r="D31" s="9">
        <f>SUM(D23:D27)</f>
        <v>4507</v>
      </c>
    </row>
    <row r="33" s="4" customFormat="1" ht="18">
      <c r="A33" s="5" t="s">
        <v>7</v>
      </c>
    </row>
    <row r="34" ht="12.75">
      <c r="A34" s="1"/>
    </row>
    <row r="35" spans="1:7" ht="12.75">
      <c r="A35" s="1" t="s">
        <v>1</v>
      </c>
      <c r="B35" s="1" t="s">
        <v>2</v>
      </c>
      <c r="C35" s="1" t="s">
        <v>11</v>
      </c>
      <c r="D35" s="1" t="s">
        <v>3</v>
      </c>
      <c r="E35" s="1" t="s">
        <v>5</v>
      </c>
      <c r="F35" s="1"/>
      <c r="G35" s="1" t="s">
        <v>4</v>
      </c>
    </row>
    <row r="36" spans="1:7" ht="12.75">
      <c r="A36">
        <v>101</v>
      </c>
      <c r="B36" s="6">
        <v>38841</v>
      </c>
      <c r="C36" t="s">
        <v>28</v>
      </c>
      <c r="D36" s="9">
        <v>20.34</v>
      </c>
      <c r="E36">
        <v>1</v>
      </c>
      <c r="G36" t="s">
        <v>29</v>
      </c>
    </row>
    <row r="37" spans="1:7" ht="12.75">
      <c r="A37">
        <v>102</v>
      </c>
      <c r="B37" s="6">
        <v>38842</v>
      </c>
      <c r="C37" t="s">
        <v>30</v>
      </c>
      <c r="D37" s="9">
        <v>21.77</v>
      </c>
      <c r="E37">
        <v>2</v>
      </c>
      <c r="G37" t="s">
        <v>31</v>
      </c>
    </row>
    <row r="38" spans="1:4" ht="12.75">
      <c r="A38" s="1" t="s">
        <v>32</v>
      </c>
      <c r="B38" s="6"/>
      <c r="D38" s="9">
        <f>SUM(D36:D37)</f>
        <v>42.11</v>
      </c>
    </row>
    <row r="40" spans="1:7" ht="18">
      <c r="A40" s="5" t="s">
        <v>8</v>
      </c>
      <c r="G40" s="1" t="s">
        <v>4</v>
      </c>
    </row>
    <row r="41" spans="1:5" ht="12.75">
      <c r="A41" s="1" t="s">
        <v>26</v>
      </c>
      <c r="E41" s="6">
        <v>38847</v>
      </c>
    </row>
    <row r="42" spans="1:5" ht="12.75">
      <c r="A42" s="1" t="s">
        <v>33</v>
      </c>
      <c r="E42" s="7">
        <v>3054.79</v>
      </c>
    </row>
    <row r="43" spans="1:5" s="4" customFormat="1" ht="18">
      <c r="A43" s="1" t="s">
        <v>25</v>
      </c>
      <c r="E43" s="8">
        <v>38878</v>
      </c>
    </row>
    <row r="44" spans="1:5" s="4" customFormat="1" ht="18">
      <c r="A44" s="1" t="s">
        <v>27</v>
      </c>
      <c r="E44" s="9">
        <v>10199.45</v>
      </c>
    </row>
    <row r="45" spans="1:7" ht="30">
      <c r="A45" s="12" t="s">
        <v>35</v>
      </c>
      <c r="E45" s="13">
        <f>E42+D31-D17+D38</f>
        <v>4303.9</v>
      </c>
      <c r="G45" s="11" t="s">
        <v>36</v>
      </c>
    </row>
    <row r="46" spans="1:5" ht="12.75">
      <c r="A46" s="1" t="s">
        <v>34</v>
      </c>
      <c r="E46" t="str">
        <f>IF(E45=E44,"Yes","No")</f>
        <v>No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1"/>
  <sheetViews>
    <sheetView workbookViewId="0" topLeftCell="A8">
      <selection activeCell="A21" sqref="A21"/>
    </sheetView>
  </sheetViews>
  <sheetFormatPr defaultColWidth="9.140625" defaultRowHeight="12.75"/>
  <cols>
    <col min="2" max="2" width="9.7109375" style="0" bestFit="1" customWidth="1"/>
    <col min="3" max="3" width="17.8515625" style="0" customWidth="1"/>
    <col min="4" max="4" width="14.421875" style="0" customWidth="1"/>
    <col min="5" max="5" width="14.00390625" style="0" customWidth="1"/>
    <col min="6" max="6" width="13.00390625" style="0" customWidth="1"/>
    <col min="7" max="7" width="38.421875" style="64" customWidth="1"/>
  </cols>
  <sheetData>
    <row r="1" spans="1:7" ht="15">
      <c r="A1" s="15" t="s">
        <v>47</v>
      </c>
      <c r="B1" s="15"/>
      <c r="C1" s="15"/>
      <c r="D1" s="15"/>
      <c r="E1" s="15"/>
      <c r="F1" s="15"/>
      <c r="G1" s="66"/>
    </row>
    <row r="2" spans="1:7" ht="15">
      <c r="A2" s="15" t="s">
        <v>48</v>
      </c>
      <c r="B2" s="15"/>
      <c r="C2" s="15"/>
      <c r="D2" s="15"/>
      <c r="E2" s="15"/>
      <c r="F2" s="15"/>
      <c r="G2" s="66"/>
    </row>
    <row r="3" spans="1:7" ht="18">
      <c r="A3" s="22" t="s">
        <v>64</v>
      </c>
      <c r="B3" s="17"/>
      <c r="C3" s="17"/>
      <c r="D3" s="17"/>
      <c r="E3" s="17"/>
      <c r="F3" s="17"/>
      <c r="G3" s="67"/>
    </row>
    <row r="4" spans="1:7" ht="15.75" thickBot="1">
      <c r="A4" s="18" t="s">
        <v>49</v>
      </c>
      <c r="B4" s="19"/>
      <c r="C4" s="18"/>
      <c r="D4" s="20"/>
      <c r="E4" s="20"/>
      <c r="F4" s="20"/>
      <c r="G4" s="68"/>
    </row>
    <row r="6" spans="2:8" s="4" customFormat="1" ht="18">
      <c r="B6" s="2"/>
      <c r="C6" s="2"/>
      <c r="D6" s="2"/>
      <c r="E6" s="3"/>
      <c r="F6" s="3"/>
      <c r="G6" s="69"/>
      <c r="H6" s="3"/>
    </row>
    <row r="7" spans="1:7" s="4" customFormat="1" ht="18">
      <c r="A7" s="5" t="s">
        <v>9</v>
      </c>
      <c r="D7" s="10">
        <v>38891</v>
      </c>
      <c r="G7" s="69"/>
    </row>
    <row r="8" spans="1:7" s="4" customFormat="1" ht="18">
      <c r="A8" s="5" t="s">
        <v>12</v>
      </c>
      <c r="D8" s="4" t="s">
        <v>135</v>
      </c>
      <c r="G8" s="69"/>
    </row>
    <row r="9" spans="1:7" s="4" customFormat="1" ht="18">
      <c r="A9" s="5" t="s">
        <v>13</v>
      </c>
      <c r="D9" s="4">
        <v>7654321</v>
      </c>
      <c r="G9" s="69"/>
    </row>
    <row r="10" s="4" customFormat="1" ht="18">
      <c r="G10" s="69"/>
    </row>
    <row r="11" spans="1:7" s="4" customFormat="1" ht="18">
      <c r="A11" s="5" t="s">
        <v>0</v>
      </c>
      <c r="G11" s="69"/>
    </row>
    <row r="13" spans="1:6" ht="12.75">
      <c r="A13" s="1" t="s">
        <v>1</v>
      </c>
      <c r="B13" s="1" t="s">
        <v>2</v>
      </c>
      <c r="C13" s="1" t="s">
        <v>11</v>
      </c>
      <c r="D13" s="1" t="s">
        <v>3</v>
      </c>
      <c r="E13" s="1" t="s">
        <v>5</v>
      </c>
      <c r="F13" s="1" t="s">
        <v>4</v>
      </c>
    </row>
    <row r="14" spans="1:8" ht="12.75">
      <c r="A14">
        <v>1023</v>
      </c>
      <c r="B14" s="6">
        <v>38881</v>
      </c>
      <c r="C14" t="s">
        <v>66</v>
      </c>
      <c r="D14" s="7">
        <v>2634.97</v>
      </c>
      <c r="E14">
        <v>6</v>
      </c>
      <c r="H14" t="s">
        <v>152</v>
      </c>
    </row>
    <row r="15" spans="1:8" ht="12.75">
      <c r="A15">
        <v>1024</v>
      </c>
      <c r="B15" s="6">
        <v>38889</v>
      </c>
      <c r="C15" t="s">
        <v>67</v>
      </c>
      <c r="D15" s="7">
        <v>657</v>
      </c>
      <c r="E15">
        <v>6</v>
      </c>
      <c r="H15" t="s">
        <v>152</v>
      </c>
    </row>
    <row r="16" spans="1:8" ht="12.75">
      <c r="A16">
        <v>1025</v>
      </c>
      <c r="B16" s="6">
        <v>38891</v>
      </c>
      <c r="C16" t="s">
        <v>68</v>
      </c>
      <c r="D16" s="7">
        <v>33.34</v>
      </c>
      <c r="E16">
        <v>6</v>
      </c>
      <c r="H16" t="s">
        <v>152</v>
      </c>
    </row>
    <row r="17" spans="1:4" ht="12.75">
      <c r="A17" s="1" t="s">
        <v>32</v>
      </c>
      <c r="D17" s="9">
        <f>SUM(D14:D15)</f>
        <v>3291.97</v>
      </c>
    </row>
    <row r="20" spans="1:7" s="4" customFormat="1" ht="18">
      <c r="A20" s="5" t="s">
        <v>166</v>
      </c>
      <c r="G20" s="69"/>
    </row>
    <row r="22" spans="1:7" ht="12.75">
      <c r="A22" s="1" t="s">
        <v>1</v>
      </c>
      <c r="B22" s="1" t="s">
        <v>2</v>
      </c>
      <c r="C22" s="1" t="s">
        <v>10</v>
      </c>
      <c r="D22" s="1" t="s">
        <v>3</v>
      </c>
      <c r="E22" s="1" t="s">
        <v>5</v>
      </c>
      <c r="F22" s="1" t="s">
        <v>6</v>
      </c>
      <c r="G22" s="70" t="s">
        <v>4</v>
      </c>
    </row>
    <row r="23" spans="1:8" ht="12.75">
      <c r="A23">
        <v>2145</v>
      </c>
      <c r="B23" s="6">
        <v>38865</v>
      </c>
      <c r="C23" t="s">
        <v>38</v>
      </c>
      <c r="D23" s="7">
        <v>100</v>
      </c>
      <c r="E23">
        <v>5</v>
      </c>
      <c r="F23">
        <v>2213</v>
      </c>
      <c r="G23" s="64" t="s">
        <v>20</v>
      </c>
      <c r="H23" t="s">
        <v>152</v>
      </c>
    </row>
    <row r="24" spans="1:8" ht="25.5">
      <c r="A24">
        <v>1105</v>
      </c>
      <c r="B24" s="6">
        <v>38888</v>
      </c>
      <c r="C24" t="s">
        <v>70</v>
      </c>
      <c r="D24" s="7">
        <v>200</v>
      </c>
      <c r="E24">
        <v>5</v>
      </c>
      <c r="F24">
        <v>2241</v>
      </c>
      <c r="G24" s="64" t="s">
        <v>69</v>
      </c>
      <c r="H24" t="s">
        <v>152</v>
      </c>
    </row>
    <row r="25" spans="1:8" ht="12.75">
      <c r="A25" s="26" t="s">
        <v>40</v>
      </c>
      <c r="B25" s="6">
        <v>38883</v>
      </c>
      <c r="C25" t="s">
        <v>71</v>
      </c>
      <c r="D25" s="7">
        <v>200</v>
      </c>
      <c r="E25">
        <v>5</v>
      </c>
      <c r="F25" s="26" t="s">
        <v>41</v>
      </c>
      <c r="G25" s="64" t="s">
        <v>20</v>
      </c>
      <c r="H25" t="s">
        <v>152</v>
      </c>
    </row>
    <row r="26" spans="1:4" ht="12.75">
      <c r="A26" s="1" t="s">
        <v>32</v>
      </c>
      <c r="D26" s="9">
        <f>SUM(D23:D24)</f>
        <v>300</v>
      </c>
    </row>
    <row r="28" spans="1:7" s="4" customFormat="1" ht="18">
      <c r="A28" s="5" t="s">
        <v>7</v>
      </c>
      <c r="G28" s="69"/>
    </row>
    <row r="29" ht="12.75">
      <c r="A29" s="1"/>
    </row>
    <row r="30" spans="1:7" ht="12.75">
      <c r="A30" s="1" t="s">
        <v>1</v>
      </c>
      <c r="B30" s="1" t="s">
        <v>2</v>
      </c>
      <c r="C30" s="1" t="s">
        <v>11</v>
      </c>
      <c r="D30" s="1" t="s">
        <v>3</v>
      </c>
      <c r="E30" s="1" t="s">
        <v>5</v>
      </c>
      <c r="F30" s="1"/>
      <c r="G30" s="70" t="s">
        <v>4</v>
      </c>
    </row>
    <row r="31" spans="1:7" ht="12.75">
      <c r="A31">
        <v>101</v>
      </c>
      <c r="B31" s="6">
        <v>38841</v>
      </c>
      <c r="C31" t="s">
        <v>72</v>
      </c>
      <c r="D31" s="9">
        <v>20.34</v>
      </c>
      <c r="E31">
        <v>1</v>
      </c>
      <c r="G31" s="64" t="s">
        <v>73</v>
      </c>
    </row>
    <row r="32" spans="1:7" ht="12.75">
      <c r="A32">
        <v>102</v>
      </c>
      <c r="B32" s="6">
        <v>38842</v>
      </c>
      <c r="C32" t="s">
        <v>74</v>
      </c>
      <c r="D32" s="9">
        <v>21.77</v>
      </c>
      <c r="E32">
        <v>2</v>
      </c>
      <c r="G32" s="64" t="s">
        <v>75</v>
      </c>
    </row>
    <row r="33" spans="1:4" ht="12.75">
      <c r="A33" s="1" t="s">
        <v>32</v>
      </c>
      <c r="B33" s="6"/>
      <c r="D33" s="9">
        <f>SUM(D31:D32)</f>
        <v>42.11</v>
      </c>
    </row>
    <row r="35" spans="1:7" ht="18">
      <c r="A35" s="5" t="s">
        <v>8</v>
      </c>
      <c r="G35" s="70" t="s">
        <v>4</v>
      </c>
    </row>
    <row r="36" spans="1:5" ht="12.75">
      <c r="A36" s="1" t="s">
        <v>26</v>
      </c>
      <c r="E36" s="6">
        <v>38847</v>
      </c>
    </row>
    <row r="37" spans="1:5" ht="12.75">
      <c r="A37" s="1" t="s">
        <v>33</v>
      </c>
      <c r="E37" s="7">
        <v>3054.79</v>
      </c>
    </row>
    <row r="38" spans="1:7" s="4" customFormat="1" ht="18">
      <c r="A38" s="1" t="s">
        <v>25</v>
      </c>
      <c r="E38" s="8">
        <v>38878</v>
      </c>
      <c r="G38" s="69"/>
    </row>
    <row r="39" spans="1:7" s="4" customFormat="1" ht="18">
      <c r="A39" s="1" t="s">
        <v>27</v>
      </c>
      <c r="E39" s="9">
        <v>10199.45</v>
      </c>
      <c r="G39" s="69"/>
    </row>
    <row r="40" spans="1:7" ht="45">
      <c r="A40" s="12" t="s">
        <v>35</v>
      </c>
      <c r="E40" s="13">
        <f>E37+D26-D17+D33</f>
        <v>104.93000000000016</v>
      </c>
      <c r="G40" s="11" t="s">
        <v>36</v>
      </c>
    </row>
    <row r="41" spans="1:5" ht="12.75">
      <c r="A41" s="1" t="s">
        <v>34</v>
      </c>
      <c r="E41" t="str">
        <f>IF(E40=E39,"Yes","No")</f>
        <v>No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94"/>
  <sheetViews>
    <sheetView tabSelected="1" workbookViewId="0" topLeftCell="A47">
      <selection activeCell="B72" sqref="B72"/>
    </sheetView>
  </sheetViews>
  <sheetFormatPr defaultColWidth="9.140625" defaultRowHeight="12.75"/>
  <cols>
    <col min="1" max="1" width="10.00390625" style="14" customWidth="1"/>
    <col min="2" max="2" width="10.7109375" style="14" customWidth="1"/>
    <col min="3" max="3" width="21.57421875" style="14" customWidth="1"/>
    <col min="4" max="4" width="12.57421875" style="14" customWidth="1"/>
    <col min="5" max="5" width="9.28125" style="14" customWidth="1"/>
    <col min="6" max="6" width="7.00390625" style="14" customWidth="1"/>
    <col min="7" max="7" width="29.28125" style="65" customWidth="1"/>
    <col min="8" max="8" width="9.140625" style="14" customWidth="1"/>
    <col min="9" max="9" width="10.28125" style="14" bestFit="1" customWidth="1"/>
    <col min="10" max="10" width="11.00390625" style="0" customWidth="1"/>
    <col min="11" max="16384" width="9.140625" style="14" customWidth="1"/>
  </cols>
  <sheetData>
    <row r="1" spans="1:7" s="16" customFormat="1" ht="15" customHeight="1">
      <c r="A1" s="15" t="s">
        <v>47</v>
      </c>
      <c r="B1" s="15"/>
      <c r="C1" s="15"/>
      <c r="D1" s="15"/>
      <c r="E1" s="15"/>
      <c r="F1" s="15"/>
      <c r="G1" s="62"/>
    </row>
    <row r="2" spans="1:7" s="16" customFormat="1" ht="15" customHeight="1">
      <c r="A2" s="15" t="s">
        <v>48</v>
      </c>
      <c r="B2" s="15"/>
      <c r="C2" s="15"/>
      <c r="D2" s="15"/>
      <c r="E2" s="15"/>
      <c r="F2" s="15"/>
      <c r="G2" s="62"/>
    </row>
    <row r="3" spans="1:7" s="16" customFormat="1" ht="15" customHeight="1">
      <c r="A3" s="17" t="s">
        <v>43</v>
      </c>
      <c r="B3" s="17"/>
      <c r="C3" s="17"/>
      <c r="D3" s="17"/>
      <c r="E3" s="17"/>
      <c r="F3" s="17"/>
      <c r="G3" s="62"/>
    </row>
    <row r="4" spans="1:7" s="21" customFormat="1" ht="15" customHeight="1" thickBot="1">
      <c r="A4" s="18" t="s">
        <v>49</v>
      </c>
      <c r="B4" s="19"/>
      <c r="C4" s="18"/>
      <c r="D4" s="20"/>
      <c r="E4" s="20"/>
      <c r="F4" s="20"/>
      <c r="G4" s="63"/>
    </row>
    <row r="5" spans="2:7" ht="12.75">
      <c r="B5" s="6"/>
      <c r="D5" s="46"/>
      <c r="G5" s="64"/>
    </row>
    <row r="6" spans="1:10" ht="15">
      <c r="A6" s="53" t="s">
        <v>143</v>
      </c>
      <c r="B6" s="50"/>
      <c r="C6" s="47"/>
      <c r="D6" s="48" t="s">
        <v>44</v>
      </c>
      <c r="E6" s="47" t="s">
        <v>44</v>
      </c>
      <c r="F6" s="47"/>
      <c r="G6" s="65" t="s">
        <v>44</v>
      </c>
      <c r="J6" s="7"/>
    </row>
    <row r="7" spans="1:10" ht="14.25">
      <c r="A7" s="49" t="s">
        <v>45</v>
      </c>
      <c r="B7" s="50"/>
      <c r="C7" s="47"/>
      <c r="D7" s="72"/>
      <c r="E7" s="47"/>
      <c r="F7" s="47"/>
      <c r="J7" s="7"/>
    </row>
    <row r="8" spans="1:10" ht="12.75">
      <c r="A8">
        <v>3113</v>
      </c>
      <c r="B8" s="6">
        <v>38869</v>
      </c>
      <c r="C8" t="s">
        <v>17</v>
      </c>
      <c r="D8" s="7">
        <v>3300</v>
      </c>
      <c r="E8" s="26" t="s">
        <v>154</v>
      </c>
      <c r="F8">
        <v>2134</v>
      </c>
      <c r="G8" s="64" t="s">
        <v>18</v>
      </c>
      <c r="J8" s="7"/>
    </row>
    <row r="9" spans="1:7" ht="12.75">
      <c r="A9">
        <v>2155</v>
      </c>
      <c r="B9" s="6">
        <v>38863</v>
      </c>
      <c r="C9" t="s">
        <v>17</v>
      </c>
      <c r="D9" s="7">
        <v>657</v>
      </c>
      <c r="E9" s="26" t="s">
        <v>157</v>
      </c>
      <c r="F9">
        <v>2134</v>
      </c>
      <c r="G9" s="64" t="s">
        <v>146</v>
      </c>
    </row>
    <row r="10" spans="1:7" ht="12.75">
      <c r="A10">
        <v>3111</v>
      </c>
      <c r="B10" s="6">
        <v>38890</v>
      </c>
      <c r="C10" t="s">
        <v>17</v>
      </c>
      <c r="D10" s="7">
        <v>349.93</v>
      </c>
      <c r="E10" s="26" t="s">
        <v>155</v>
      </c>
      <c r="F10">
        <v>3204</v>
      </c>
      <c r="G10" s="64" t="s">
        <v>42</v>
      </c>
    </row>
    <row r="11" spans="1:7" ht="12.75">
      <c r="A11">
        <v>2155</v>
      </c>
      <c r="B11" s="6">
        <v>38863</v>
      </c>
      <c r="C11" t="s">
        <v>17</v>
      </c>
      <c r="D11" s="7">
        <v>2634.97</v>
      </c>
      <c r="E11" s="26" t="s">
        <v>157</v>
      </c>
      <c r="F11">
        <v>2134</v>
      </c>
      <c r="G11" s="64" t="s">
        <v>145</v>
      </c>
    </row>
    <row r="12" spans="1:7" ht="12.75">
      <c r="A12">
        <v>3111</v>
      </c>
      <c r="B12" s="6">
        <v>38883</v>
      </c>
      <c r="C12" t="s">
        <v>17</v>
      </c>
      <c r="D12" s="7">
        <v>33.34</v>
      </c>
      <c r="E12" s="26" t="s">
        <v>158</v>
      </c>
      <c r="F12">
        <v>3204</v>
      </c>
      <c r="G12" s="64" t="s">
        <v>42</v>
      </c>
    </row>
    <row r="13" spans="1:6" ht="12.75">
      <c r="A13" s="47"/>
      <c r="B13" s="59" t="s">
        <v>131</v>
      </c>
      <c r="C13" s="47"/>
      <c r="D13" s="72">
        <f>SUM(D8:D12)</f>
        <v>6975.24</v>
      </c>
      <c r="E13" s="47"/>
      <c r="F13" s="47"/>
    </row>
    <row r="14" spans="1:6" ht="12.75">
      <c r="A14" s="47"/>
      <c r="B14" s="47"/>
      <c r="C14" s="47"/>
      <c r="D14" s="72"/>
      <c r="E14" s="47"/>
      <c r="F14" s="47"/>
    </row>
    <row r="15" spans="1:6" ht="14.25">
      <c r="A15" s="49" t="s">
        <v>46</v>
      </c>
      <c r="B15" s="47"/>
      <c r="C15" s="47"/>
      <c r="D15" s="72"/>
      <c r="E15" s="47"/>
      <c r="F15" s="47"/>
    </row>
    <row r="16" spans="1:8" ht="12.75">
      <c r="A16">
        <v>105</v>
      </c>
      <c r="B16" s="6">
        <v>38878</v>
      </c>
      <c r="C16" t="s">
        <v>14</v>
      </c>
      <c r="D16" s="7">
        <v>2176.02</v>
      </c>
      <c r="E16" s="26" t="s">
        <v>154</v>
      </c>
      <c r="F16" t="s">
        <v>15</v>
      </c>
      <c r="G16" s="64"/>
      <c r="H16" t="s">
        <v>152</v>
      </c>
    </row>
    <row r="17" spans="1:9" ht="12.75">
      <c r="A17">
        <v>106</v>
      </c>
      <c r="B17" s="6">
        <v>38878</v>
      </c>
      <c r="C17" t="s">
        <v>16</v>
      </c>
      <c r="D17" s="7">
        <v>1123.98</v>
      </c>
      <c r="E17" s="26" t="s">
        <v>154</v>
      </c>
      <c r="F17" t="s">
        <v>15</v>
      </c>
      <c r="G17" s="64"/>
      <c r="H17" t="s">
        <v>152</v>
      </c>
      <c r="I17"/>
    </row>
    <row r="18" spans="1:9" ht="12.75">
      <c r="A18">
        <v>107</v>
      </c>
      <c r="B18" s="6">
        <v>38883</v>
      </c>
      <c r="C18" t="s">
        <v>133</v>
      </c>
      <c r="D18" s="7">
        <v>349.93</v>
      </c>
      <c r="E18" s="26" t="s">
        <v>155</v>
      </c>
      <c r="F18" t="s">
        <v>134</v>
      </c>
      <c r="G18" s="64"/>
      <c r="H18" t="s">
        <v>152</v>
      </c>
      <c r="I18"/>
    </row>
    <row r="19" spans="1:9" ht="12.75">
      <c r="A19" s="55">
        <v>1025</v>
      </c>
      <c r="B19" s="56">
        <v>38891</v>
      </c>
      <c r="C19" s="55" t="s">
        <v>68</v>
      </c>
      <c r="D19" s="57">
        <v>33.34</v>
      </c>
      <c r="E19" s="76" t="s">
        <v>158</v>
      </c>
      <c r="F19" s="55"/>
      <c r="G19" s="64" t="s">
        <v>153</v>
      </c>
      <c r="H19"/>
      <c r="I19"/>
    </row>
    <row r="20" spans="1:9" ht="12.75">
      <c r="A20">
        <v>1023</v>
      </c>
      <c r="B20" s="6">
        <v>38881</v>
      </c>
      <c r="C20" t="s">
        <v>66</v>
      </c>
      <c r="D20" s="7">
        <v>2634.97</v>
      </c>
      <c r="E20" s="26" t="s">
        <v>157</v>
      </c>
      <c r="F20"/>
      <c r="G20" s="64"/>
      <c r="H20"/>
      <c r="I20"/>
    </row>
    <row r="21" spans="1:9" ht="12.75">
      <c r="A21">
        <v>1024</v>
      </c>
      <c r="B21" s="6">
        <v>38889</v>
      </c>
      <c r="C21" t="s">
        <v>67</v>
      </c>
      <c r="D21" s="7">
        <v>657</v>
      </c>
      <c r="E21" s="26" t="s">
        <v>157</v>
      </c>
      <c r="F21"/>
      <c r="G21" s="64"/>
      <c r="H21"/>
      <c r="I21"/>
    </row>
    <row r="22" spans="1:9" ht="12.75">
      <c r="A22">
        <v>1025</v>
      </c>
      <c r="B22" s="6">
        <v>38891</v>
      </c>
      <c r="C22" t="s">
        <v>68</v>
      </c>
      <c r="D22" s="7">
        <v>33.34</v>
      </c>
      <c r="E22" s="26" t="s">
        <v>157</v>
      </c>
      <c r="F22"/>
      <c r="G22" s="64"/>
      <c r="H22"/>
      <c r="I22"/>
    </row>
    <row r="23" spans="1:6" ht="14.25">
      <c r="A23" s="49"/>
      <c r="B23" s="59" t="s">
        <v>131</v>
      </c>
      <c r="C23" s="47"/>
      <c r="D23" s="72">
        <f>SUM(D16:D22)</f>
        <v>7008.58</v>
      </c>
      <c r="E23" s="47"/>
      <c r="F23" s="47"/>
    </row>
    <row r="24" spans="1:6" ht="14.25">
      <c r="A24" s="49"/>
      <c r="B24" s="59" t="s">
        <v>160</v>
      </c>
      <c r="C24" s="47"/>
      <c r="D24" s="72">
        <v>3000</v>
      </c>
      <c r="E24" s="47"/>
      <c r="F24" s="47"/>
    </row>
    <row r="25" spans="1:6" ht="14.25">
      <c r="A25" s="49"/>
      <c r="B25" s="59" t="s">
        <v>167</v>
      </c>
      <c r="C25" s="47"/>
      <c r="D25" s="72">
        <f>(D23-D33)-D24</f>
        <v>2884.6000000000004</v>
      </c>
      <c r="E25" s="47"/>
      <c r="F25" s="47"/>
    </row>
    <row r="26" spans="1:6" ht="12.75">
      <c r="A26" s="47"/>
      <c r="B26" s="47"/>
      <c r="C26" s="47"/>
      <c r="D26" s="72"/>
      <c r="E26" s="47"/>
      <c r="F26" s="47"/>
    </row>
    <row r="27" spans="1:6" ht="15">
      <c r="A27" s="53" t="s">
        <v>147</v>
      </c>
      <c r="B27" s="50"/>
      <c r="D27" s="73"/>
      <c r="E27" s="51"/>
      <c r="F27" s="52"/>
    </row>
    <row r="28" spans="1:9" ht="14.25">
      <c r="A28" s="49" t="s">
        <v>45</v>
      </c>
      <c r="B28" s="56"/>
      <c r="C28" s="55"/>
      <c r="D28" s="57"/>
      <c r="E28" s="55"/>
      <c r="F28" s="55"/>
      <c r="G28" s="64"/>
      <c r="H28"/>
      <c r="I28"/>
    </row>
    <row r="29" spans="1:9" ht="12.75">
      <c r="A29">
        <v>3113</v>
      </c>
      <c r="B29" s="6">
        <v>38869</v>
      </c>
      <c r="C29" t="s">
        <v>17</v>
      </c>
      <c r="D29" s="7">
        <v>3300</v>
      </c>
      <c r="E29" s="26" t="s">
        <v>154</v>
      </c>
      <c r="F29">
        <v>2134</v>
      </c>
      <c r="G29" s="64" t="s">
        <v>18</v>
      </c>
      <c r="H29" t="s">
        <v>152</v>
      </c>
      <c r="I29"/>
    </row>
    <row r="30" spans="1:9" ht="14.25">
      <c r="A30" s="49"/>
      <c r="B30" s="59" t="s">
        <v>131</v>
      </c>
      <c r="C30" s="55"/>
      <c r="D30" s="57">
        <f>D29</f>
        <v>3300</v>
      </c>
      <c r="E30" s="55"/>
      <c r="F30" s="55"/>
      <c r="G30" s="64"/>
      <c r="H30"/>
      <c r="I30"/>
    </row>
    <row r="31" spans="1:6" ht="14.25">
      <c r="A31" s="49" t="s">
        <v>46</v>
      </c>
      <c r="B31" s="47"/>
      <c r="C31" s="47"/>
      <c r="D31" s="74"/>
      <c r="E31" s="60"/>
      <c r="F31" s="60"/>
    </row>
    <row r="32" spans="1:9" ht="12.75">
      <c r="A32">
        <v>105</v>
      </c>
      <c r="B32" s="6">
        <v>38878</v>
      </c>
      <c r="C32" t="s">
        <v>14</v>
      </c>
      <c r="D32" s="7">
        <v>2176.02</v>
      </c>
      <c r="E32" s="26" t="s">
        <v>154</v>
      </c>
      <c r="F32" t="s">
        <v>37</v>
      </c>
      <c r="G32" s="64" t="s">
        <v>15</v>
      </c>
      <c r="H32" t="s">
        <v>152</v>
      </c>
      <c r="I32" s="9"/>
    </row>
    <row r="33" spans="1:8" ht="12.75">
      <c r="A33">
        <v>106</v>
      </c>
      <c r="B33" s="6">
        <v>38878</v>
      </c>
      <c r="C33" t="s">
        <v>16</v>
      </c>
      <c r="D33" s="7">
        <v>1123.98</v>
      </c>
      <c r="E33" s="26" t="s">
        <v>154</v>
      </c>
      <c r="F33" t="s">
        <v>37</v>
      </c>
      <c r="G33" s="64" t="s">
        <v>15</v>
      </c>
      <c r="H33" t="s">
        <v>152</v>
      </c>
    </row>
    <row r="34" spans="1:6" ht="14.25">
      <c r="A34" s="49"/>
      <c r="B34" s="59" t="s">
        <v>131</v>
      </c>
      <c r="C34" s="47"/>
      <c r="D34" s="74">
        <f>SUM(D32:D33)</f>
        <v>3300</v>
      </c>
      <c r="E34" s="60"/>
      <c r="F34" s="60"/>
    </row>
    <row r="35" spans="1:6" ht="14.25">
      <c r="A35" s="49"/>
      <c r="B35" s="59" t="s">
        <v>160</v>
      </c>
      <c r="C35" s="47"/>
      <c r="D35" s="77">
        <v>4500</v>
      </c>
      <c r="E35" s="60"/>
      <c r="F35" s="60"/>
    </row>
    <row r="36" spans="1:6" ht="14.25">
      <c r="A36" s="49"/>
      <c r="B36" s="59" t="s">
        <v>159</v>
      </c>
      <c r="C36" s="47"/>
      <c r="D36" s="77">
        <f>D35-D34</f>
        <v>1200</v>
      </c>
      <c r="E36" s="60"/>
      <c r="F36" s="60"/>
    </row>
    <row r="37" spans="1:6" ht="14.25">
      <c r="A37" s="49"/>
      <c r="B37" s="59"/>
      <c r="C37" s="47"/>
      <c r="D37" s="74"/>
      <c r="E37" s="60"/>
      <c r="F37" s="60"/>
    </row>
    <row r="38" spans="1:7" ht="15">
      <c r="A38" s="53" t="s">
        <v>148</v>
      </c>
      <c r="B38" s="56"/>
      <c r="C38" s="55"/>
      <c r="D38" s="57"/>
      <c r="E38" s="55"/>
      <c r="F38" s="55"/>
      <c r="G38" s="64"/>
    </row>
    <row r="39" spans="1:7" ht="14.25">
      <c r="A39" s="49" t="s">
        <v>45</v>
      </c>
      <c r="B39" s="56"/>
      <c r="C39" s="55"/>
      <c r="D39" s="57"/>
      <c r="E39" s="55"/>
      <c r="F39" s="55"/>
      <c r="G39" s="64"/>
    </row>
    <row r="40" spans="1:8" ht="12.75">
      <c r="A40">
        <v>3111</v>
      </c>
      <c r="B40" s="6">
        <v>38890</v>
      </c>
      <c r="C40" t="s">
        <v>17</v>
      </c>
      <c r="D40" s="7">
        <v>349.93</v>
      </c>
      <c r="E40" s="26" t="s">
        <v>155</v>
      </c>
      <c r="F40">
        <v>3204</v>
      </c>
      <c r="G40" t="s">
        <v>42</v>
      </c>
      <c r="H40" t="s">
        <v>152</v>
      </c>
    </row>
    <row r="41" spans="1:7" ht="14.25">
      <c r="A41" s="49"/>
      <c r="B41" s="59" t="s">
        <v>131</v>
      </c>
      <c r="C41" s="55"/>
      <c r="D41" s="57"/>
      <c r="E41" s="55"/>
      <c r="F41" s="55"/>
      <c r="G41" s="64"/>
    </row>
    <row r="42" spans="1:7" ht="14.25">
      <c r="A42" s="49"/>
      <c r="B42" s="59"/>
      <c r="C42" s="55"/>
      <c r="D42" s="57"/>
      <c r="E42" s="55"/>
      <c r="F42" s="55"/>
      <c r="G42" s="64"/>
    </row>
    <row r="43" spans="1:7" ht="14.25">
      <c r="A43" s="49" t="s">
        <v>46</v>
      </c>
      <c r="B43" s="56"/>
      <c r="C43" s="55"/>
      <c r="D43" s="57"/>
      <c r="E43" s="55"/>
      <c r="F43" s="55"/>
      <c r="G43" s="64"/>
    </row>
    <row r="44" spans="1:8" ht="12.75">
      <c r="A44">
        <v>107</v>
      </c>
      <c r="B44" s="6">
        <v>38883</v>
      </c>
      <c r="C44" t="s">
        <v>133</v>
      </c>
      <c r="D44" s="7">
        <v>349.93</v>
      </c>
      <c r="E44" s="26" t="s">
        <v>155</v>
      </c>
      <c r="F44" t="s">
        <v>132</v>
      </c>
      <c r="G44" s="64" t="s">
        <v>144</v>
      </c>
      <c r="H44" t="s">
        <v>152</v>
      </c>
    </row>
    <row r="45" spans="1:6" ht="12.75">
      <c r="A45" s="47"/>
      <c r="B45" s="59" t="s">
        <v>131</v>
      </c>
      <c r="C45" s="47"/>
      <c r="D45" s="74">
        <f>D44</f>
        <v>349.93</v>
      </c>
      <c r="E45" s="58"/>
      <c r="F45" s="58"/>
    </row>
    <row r="46" spans="1:6" ht="14.25">
      <c r="A46" s="49"/>
      <c r="B46" s="59" t="s">
        <v>160</v>
      </c>
      <c r="C46" s="47"/>
      <c r="D46" s="77">
        <v>1200</v>
      </c>
      <c r="E46" s="60"/>
      <c r="F46" s="60"/>
    </row>
    <row r="47" spans="1:6" ht="14.25">
      <c r="A47" s="49"/>
      <c r="B47" s="59" t="s">
        <v>159</v>
      </c>
      <c r="C47" s="47"/>
      <c r="D47" s="77">
        <f>D46-D45</f>
        <v>850.0699999999999</v>
      </c>
      <c r="E47" s="60"/>
      <c r="F47" s="60"/>
    </row>
    <row r="48" spans="1:6" ht="12.75">
      <c r="A48" s="47"/>
      <c r="B48" s="47"/>
      <c r="C48" s="47"/>
      <c r="D48" s="74"/>
      <c r="E48" s="58"/>
      <c r="F48" s="58"/>
    </row>
    <row r="49" spans="1:6" ht="15">
      <c r="A49" s="53" t="s">
        <v>149</v>
      </c>
      <c r="B49" s="47"/>
      <c r="C49" s="47"/>
      <c r="D49" s="74"/>
      <c r="E49" s="58"/>
      <c r="F49" s="58"/>
    </row>
    <row r="50" spans="1:6" ht="14.25">
      <c r="A50" s="49" t="s">
        <v>45</v>
      </c>
      <c r="B50" s="47"/>
      <c r="C50" s="47"/>
      <c r="D50" s="74"/>
      <c r="E50" s="58"/>
      <c r="F50" s="58"/>
    </row>
    <row r="51" spans="1:7" ht="12.75">
      <c r="A51">
        <v>3111</v>
      </c>
      <c r="B51" s="6">
        <v>38883</v>
      </c>
      <c r="C51" t="s">
        <v>17</v>
      </c>
      <c r="D51" s="7">
        <v>33.34</v>
      </c>
      <c r="E51" s="26" t="s">
        <v>158</v>
      </c>
      <c r="F51">
        <v>3204</v>
      </c>
      <c r="G51" s="64" t="s">
        <v>42</v>
      </c>
    </row>
    <row r="52" spans="1:6" ht="14.25">
      <c r="A52" s="49"/>
      <c r="B52" s="59" t="s">
        <v>131</v>
      </c>
      <c r="C52" s="47"/>
      <c r="D52" s="74">
        <f>D51</f>
        <v>33.34</v>
      </c>
      <c r="E52" s="75"/>
      <c r="F52" s="58"/>
    </row>
    <row r="53" spans="1:6" ht="14.25">
      <c r="A53" s="49" t="s">
        <v>46</v>
      </c>
      <c r="B53" s="47"/>
      <c r="C53" s="47"/>
      <c r="D53" s="74"/>
      <c r="E53" s="75"/>
      <c r="F53" s="58"/>
    </row>
    <row r="54" spans="1:7" ht="12.75">
      <c r="A54" s="55">
        <v>1025</v>
      </c>
      <c r="B54" s="56">
        <v>38891</v>
      </c>
      <c r="C54" s="55" t="s">
        <v>68</v>
      </c>
      <c r="D54" s="57">
        <v>33.34</v>
      </c>
      <c r="E54" s="76" t="s">
        <v>158</v>
      </c>
      <c r="F54" s="55"/>
      <c r="G54" s="64" t="s">
        <v>153</v>
      </c>
    </row>
    <row r="55" spans="1:6" ht="12.75">
      <c r="A55" s="47"/>
      <c r="B55" s="59" t="s">
        <v>131</v>
      </c>
      <c r="C55" s="47"/>
      <c r="D55" s="74"/>
      <c r="E55" s="58"/>
      <c r="F55" s="58"/>
    </row>
    <row r="56" spans="1:6" ht="14.25">
      <c r="A56" s="49"/>
      <c r="B56" s="59" t="s">
        <v>160</v>
      </c>
      <c r="C56" s="47"/>
      <c r="D56" s="77">
        <v>300</v>
      </c>
      <c r="E56" s="60"/>
      <c r="F56" s="60"/>
    </row>
    <row r="57" spans="1:6" ht="14.25">
      <c r="A57" s="49"/>
      <c r="B57" s="59" t="s">
        <v>159</v>
      </c>
      <c r="C57" s="47"/>
      <c r="D57" s="77">
        <f>D56-D54</f>
        <v>266.65999999999997</v>
      </c>
      <c r="E57" s="60"/>
      <c r="F57" s="60"/>
    </row>
    <row r="58" spans="1:6" ht="14.25">
      <c r="A58" s="49"/>
      <c r="B58" s="47"/>
      <c r="C58" s="47"/>
      <c r="D58" s="74"/>
      <c r="E58" s="60"/>
      <c r="F58" s="60"/>
    </row>
    <row r="59" spans="1:6" ht="15">
      <c r="A59" s="53" t="s">
        <v>150</v>
      </c>
      <c r="B59" s="47"/>
      <c r="C59" s="47"/>
      <c r="D59" s="74"/>
      <c r="E59" s="58"/>
      <c r="F59" s="58"/>
    </row>
    <row r="60" spans="1:6" ht="14.25">
      <c r="A60" s="49" t="s">
        <v>45</v>
      </c>
      <c r="B60" s="47"/>
      <c r="C60" s="47"/>
      <c r="D60" s="74"/>
      <c r="E60" s="58"/>
      <c r="F60" s="58"/>
    </row>
    <row r="61" spans="1:8" ht="12.75">
      <c r="A61">
        <v>2145</v>
      </c>
      <c r="B61" s="6">
        <v>38865</v>
      </c>
      <c r="C61" t="s">
        <v>19</v>
      </c>
      <c r="D61" s="7">
        <v>100</v>
      </c>
      <c r="E61">
        <v>2</v>
      </c>
      <c r="F61">
        <v>4532</v>
      </c>
      <c r="G61" s="64" t="s">
        <v>142</v>
      </c>
      <c r="H61" t="s">
        <v>152</v>
      </c>
    </row>
    <row r="62" spans="1:8" ht="12.75">
      <c r="A62">
        <v>1102</v>
      </c>
      <c r="B62" s="6">
        <v>38851</v>
      </c>
      <c r="C62" t="s">
        <v>22</v>
      </c>
      <c r="D62" s="7">
        <v>250</v>
      </c>
      <c r="E62">
        <v>2</v>
      </c>
      <c r="F62">
        <v>2435</v>
      </c>
      <c r="G62" s="64" t="s">
        <v>21</v>
      </c>
      <c r="H62" t="s">
        <v>152</v>
      </c>
    </row>
    <row r="63" spans="1:8" ht="25.5">
      <c r="A63">
        <v>1105</v>
      </c>
      <c r="B63" s="6">
        <v>38888</v>
      </c>
      <c r="C63" t="s">
        <v>23</v>
      </c>
      <c r="D63" s="7">
        <v>200</v>
      </c>
      <c r="E63">
        <v>2</v>
      </c>
      <c r="F63">
        <v>2453</v>
      </c>
      <c r="G63" s="64" t="s">
        <v>24</v>
      </c>
      <c r="H63" t="s">
        <v>152</v>
      </c>
    </row>
    <row r="64" spans="1:8" ht="12.75">
      <c r="A64" s="26" t="s">
        <v>40</v>
      </c>
      <c r="B64" s="6">
        <v>38883</v>
      </c>
      <c r="C64" t="s">
        <v>39</v>
      </c>
      <c r="D64" s="7">
        <v>200</v>
      </c>
      <c r="E64">
        <v>2</v>
      </c>
      <c r="F64" s="26" t="s">
        <v>41</v>
      </c>
      <c r="G64" s="64" t="s">
        <v>20</v>
      </c>
      <c r="H64" t="s">
        <v>152</v>
      </c>
    </row>
    <row r="65" spans="1:8" ht="12.75">
      <c r="A65" t="s">
        <v>40</v>
      </c>
      <c r="B65" s="6">
        <v>38858</v>
      </c>
      <c r="C65" t="s">
        <v>137</v>
      </c>
      <c r="D65" s="7">
        <v>50</v>
      </c>
      <c r="E65">
        <v>4</v>
      </c>
      <c r="F65" s="26" t="s">
        <v>41</v>
      </c>
      <c r="G65" s="64" t="s">
        <v>138</v>
      </c>
      <c r="H65" t="s">
        <v>152</v>
      </c>
    </row>
    <row r="66" spans="1:7" ht="12.75">
      <c r="A66">
        <v>2145</v>
      </c>
      <c r="B66" s="6">
        <v>38865</v>
      </c>
      <c r="C66" t="s">
        <v>38</v>
      </c>
      <c r="D66" s="7">
        <v>100</v>
      </c>
      <c r="E66">
        <v>2</v>
      </c>
      <c r="F66">
        <v>2213</v>
      </c>
      <c r="G66" s="64" t="s">
        <v>20</v>
      </c>
    </row>
    <row r="67" spans="1:8" ht="25.5">
      <c r="A67">
        <v>1105</v>
      </c>
      <c r="B67" s="6">
        <v>38888</v>
      </c>
      <c r="C67" t="s">
        <v>70</v>
      </c>
      <c r="D67" s="7">
        <v>200</v>
      </c>
      <c r="E67">
        <v>2</v>
      </c>
      <c r="F67">
        <v>2241</v>
      </c>
      <c r="G67" s="64" t="s">
        <v>69</v>
      </c>
      <c r="H67" t="s">
        <v>152</v>
      </c>
    </row>
    <row r="68" spans="1:7" ht="12.75">
      <c r="A68" s="26" t="s">
        <v>40</v>
      </c>
      <c r="B68" s="6">
        <v>38883</v>
      </c>
      <c r="C68" t="s">
        <v>71</v>
      </c>
      <c r="D68" s="7">
        <v>200</v>
      </c>
      <c r="E68">
        <v>2</v>
      </c>
      <c r="F68" s="26" t="s">
        <v>41</v>
      </c>
      <c r="G68" s="64" t="s">
        <v>20</v>
      </c>
    </row>
    <row r="69" spans="2:7" ht="12.75">
      <c r="B69" s="59" t="s">
        <v>131</v>
      </c>
      <c r="D69" s="7">
        <f>SUM(D61:D68)</f>
        <v>1300</v>
      </c>
      <c r="G69" s="64"/>
    </row>
    <row r="70" spans="1:7" ht="14.25">
      <c r="A70" s="49" t="s">
        <v>46</v>
      </c>
      <c r="B70" s="6"/>
      <c r="D70" s="7"/>
      <c r="G70" s="64"/>
    </row>
    <row r="71" spans="1:7" ht="14.25">
      <c r="A71" s="49"/>
      <c r="B71" s="59" t="s">
        <v>131</v>
      </c>
      <c r="D71" s="7">
        <f>SUM(D70)</f>
        <v>0</v>
      </c>
      <c r="G71" s="64"/>
    </row>
    <row r="72" spans="1:7" ht="14.25">
      <c r="A72" s="49"/>
      <c r="B72" s="59" t="s">
        <v>168</v>
      </c>
      <c r="D72" s="7">
        <f>D69-D71</f>
        <v>1300</v>
      </c>
      <c r="G72" s="64"/>
    </row>
    <row r="73" spans="1:6" ht="12.75">
      <c r="A73" s="47"/>
      <c r="B73" s="47"/>
      <c r="C73" s="47"/>
      <c r="D73" s="74"/>
      <c r="E73" s="58"/>
      <c r="F73" s="58"/>
    </row>
    <row r="74" spans="1:6" ht="15">
      <c r="A74" s="53" t="s">
        <v>151</v>
      </c>
      <c r="B74" s="47"/>
      <c r="C74" s="47"/>
      <c r="D74" s="74"/>
      <c r="E74" s="58"/>
      <c r="F74" s="58"/>
    </row>
    <row r="75" spans="1:6" ht="14.25">
      <c r="A75" s="49" t="s">
        <v>45</v>
      </c>
      <c r="B75" s="47"/>
      <c r="C75" s="47"/>
      <c r="D75" s="74"/>
      <c r="E75" s="58"/>
      <c r="F75" s="58"/>
    </row>
    <row r="76" spans="1:7" ht="12.75">
      <c r="A76">
        <v>2155</v>
      </c>
      <c r="B76" s="6">
        <v>38863</v>
      </c>
      <c r="C76" t="s">
        <v>17</v>
      </c>
      <c r="D76" s="7">
        <v>2634.97</v>
      </c>
      <c r="E76" s="26" t="s">
        <v>157</v>
      </c>
      <c r="F76">
        <v>2134</v>
      </c>
      <c r="G76" s="64" t="s">
        <v>145</v>
      </c>
    </row>
    <row r="77" spans="1:7" ht="12.75">
      <c r="A77">
        <v>2155</v>
      </c>
      <c r="B77" s="6">
        <v>38863</v>
      </c>
      <c r="C77" t="s">
        <v>17</v>
      </c>
      <c r="D77" s="7">
        <v>657</v>
      </c>
      <c r="E77" s="26" t="s">
        <v>157</v>
      </c>
      <c r="F77">
        <v>2134</v>
      </c>
      <c r="G77" s="64" t="s">
        <v>146</v>
      </c>
    </row>
    <row r="78" spans="1:6" ht="12.75">
      <c r="A78"/>
      <c r="B78" s="59" t="s">
        <v>131</v>
      </c>
      <c r="C78" s="47"/>
      <c r="D78" s="74">
        <f>SUM(D76:D77)</f>
        <v>3291.97</v>
      </c>
      <c r="E78" s="58"/>
      <c r="F78" s="58"/>
    </row>
    <row r="79" spans="1:6" ht="14.25">
      <c r="A79" s="49" t="s">
        <v>46</v>
      </c>
      <c r="B79" s="6"/>
      <c r="C79" s="47"/>
      <c r="D79" s="74"/>
      <c r="E79" s="60"/>
      <c r="F79" s="60"/>
    </row>
    <row r="80" spans="1:7" ht="12.75">
      <c r="A80">
        <v>1023</v>
      </c>
      <c r="B80" s="6">
        <v>38881</v>
      </c>
      <c r="C80" t="s">
        <v>66</v>
      </c>
      <c r="D80" s="7">
        <v>2634.97</v>
      </c>
      <c r="E80" s="26" t="s">
        <v>157</v>
      </c>
      <c r="G80" s="64"/>
    </row>
    <row r="81" spans="1:7" ht="12.75">
      <c r="A81">
        <v>1024</v>
      </c>
      <c r="B81" s="6">
        <v>38889</v>
      </c>
      <c r="C81" t="s">
        <v>67</v>
      </c>
      <c r="D81" s="7">
        <v>657</v>
      </c>
      <c r="E81" s="26" t="s">
        <v>157</v>
      </c>
      <c r="G81" s="64"/>
    </row>
    <row r="82" spans="1:7" ht="12.75">
      <c r="A82">
        <v>1025</v>
      </c>
      <c r="B82" s="6">
        <v>38891</v>
      </c>
      <c r="C82" t="s">
        <v>68</v>
      </c>
      <c r="D82" s="7">
        <v>33.34</v>
      </c>
      <c r="E82" s="26" t="s">
        <v>157</v>
      </c>
      <c r="G82" s="64"/>
    </row>
    <row r="83" spans="1:6" ht="14.25">
      <c r="A83" s="49"/>
      <c r="B83" s="59" t="s">
        <v>131</v>
      </c>
      <c r="C83" s="47"/>
      <c r="D83" s="74">
        <f>SUM(D80:D82)</f>
        <v>3325.31</v>
      </c>
      <c r="E83" s="60"/>
      <c r="F83" s="60"/>
    </row>
    <row r="84" spans="1:6" ht="14.25">
      <c r="A84" s="49"/>
      <c r="B84" s="59" t="s">
        <v>160</v>
      </c>
      <c r="C84" s="47"/>
      <c r="D84" s="77">
        <v>4000</v>
      </c>
      <c r="E84" s="60"/>
      <c r="F84" s="60"/>
    </row>
    <row r="85" spans="1:6" ht="14.25">
      <c r="A85" s="49"/>
      <c r="B85" s="59" t="s">
        <v>159</v>
      </c>
      <c r="C85" s="47"/>
      <c r="D85" s="77">
        <f>D84-D83</f>
        <v>674.69</v>
      </c>
      <c r="E85" s="60"/>
      <c r="F85" s="60"/>
    </row>
    <row r="86" spans="1:6" ht="12.75">
      <c r="A86" s="61"/>
      <c r="B86" s="61"/>
      <c r="C86" s="61"/>
      <c r="D86" s="61"/>
      <c r="E86" s="61"/>
      <c r="F86" s="61"/>
    </row>
    <row r="87" spans="1:6" ht="12.75">
      <c r="A87" s="54" t="s">
        <v>161</v>
      </c>
      <c r="B87" s="61"/>
      <c r="C87" s="61"/>
      <c r="D87" s="61"/>
      <c r="E87" s="61"/>
      <c r="F87" s="61"/>
    </row>
    <row r="88" ht="14.25">
      <c r="A88" s="49" t="s">
        <v>45</v>
      </c>
    </row>
    <row r="89" spans="1:4" ht="14.25">
      <c r="A89" s="49"/>
      <c r="C89" s="14" t="s">
        <v>162</v>
      </c>
      <c r="D89" s="78">
        <v>35</v>
      </c>
    </row>
    <row r="90" spans="2:4" ht="12.75">
      <c r="B90" s="59" t="s">
        <v>131</v>
      </c>
      <c r="D90" s="78">
        <f>SUM(D89)</f>
        <v>35</v>
      </c>
    </row>
    <row r="91" spans="1:4" ht="14.25">
      <c r="A91" s="49" t="s">
        <v>46</v>
      </c>
      <c r="D91" s="78"/>
    </row>
    <row r="92" spans="1:4" ht="14.25">
      <c r="A92" s="49"/>
      <c r="D92" s="78">
        <v>20</v>
      </c>
    </row>
    <row r="93" spans="2:4" ht="12.75">
      <c r="B93" s="59" t="s">
        <v>131</v>
      </c>
      <c r="D93" s="78">
        <f>SUM(D92)</f>
        <v>20</v>
      </c>
    </row>
    <row r="94" spans="2:4" ht="12.75">
      <c r="B94" s="1" t="s">
        <v>159</v>
      </c>
      <c r="D94" s="78">
        <f>D90-D93</f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workbookViewId="0" topLeftCell="A4">
      <selection activeCell="D19" sqref="D19"/>
    </sheetView>
  </sheetViews>
  <sheetFormatPr defaultColWidth="9.140625" defaultRowHeight="12.75"/>
  <cols>
    <col min="1" max="1" width="5.7109375" style="23" customWidth="1"/>
    <col min="2" max="2" width="26.7109375" style="23" customWidth="1"/>
    <col min="3" max="3" width="9.8515625" style="23" customWidth="1"/>
    <col min="4" max="4" width="14.7109375" style="24" customWidth="1"/>
    <col min="5" max="6" width="14.7109375" style="14" customWidth="1"/>
    <col min="7" max="7" width="12.421875" style="14" bestFit="1" customWidth="1"/>
    <col min="8" max="16384" width="9.140625" style="14" customWidth="1"/>
  </cols>
  <sheetData>
    <row r="1" spans="1:6" ht="15">
      <c r="A1" s="15" t="s">
        <v>47</v>
      </c>
      <c r="B1" s="15"/>
      <c r="C1" s="15"/>
      <c r="D1" s="15"/>
      <c r="E1" s="15"/>
      <c r="F1" s="15"/>
    </row>
    <row r="2" spans="1:6" s="16" customFormat="1" ht="15" customHeight="1">
      <c r="A2" s="15" t="s">
        <v>48</v>
      </c>
      <c r="B2" s="15"/>
      <c r="C2" s="15"/>
      <c r="D2" s="15"/>
      <c r="E2" s="15"/>
      <c r="F2" s="15"/>
    </row>
    <row r="3" spans="1:6" s="16" customFormat="1" ht="15" customHeight="1">
      <c r="A3" s="17" t="s">
        <v>65</v>
      </c>
      <c r="B3" s="17"/>
      <c r="C3" s="17"/>
      <c r="D3" s="17"/>
      <c r="E3" s="17"/>
      <c r="F3" s="17"/>
    </row>
    <row r="4" spans="1:6" s="21" customFormat="1" ht="15" customHeight="1" thickBot="1">
      <c r="A4" s="25">
        <v>38891</v>
      </c>
      <c r="B4" s="18"/>
      <c r="C4" s="18"/>
      <c r="D4" s="18"/>
      <c r="E4" s="18"/>
      <c r="F4" s="18"/>
    </row>
    <row r="5" spans="1:7" ht="12.75">
      <c r="A5" s="79" t="s">
        <v>44</v>
      </c>
      <c r="B5" s="79"/>
      <c r="C5" s="50"/>
      <c r="D5" s="47"/>
      <c r="E5" s="47"/>
      <c r="F5" s="47"/>
      <c r="G5" s="14" t="s">
        <v>44</v>
      </c>
    </row>
    <row r="6" spans="1:6" ht="14.25">
      <c r="A6" s="110" t="s">
        <v>50</v>
      </c>
      <c r="B6" s="111"/>
      <c r="C6" s="111"/>
      <c r="D6" s="111"/>
      <c r="E6" s="111"/>
      <c r="F6" s="82"/>
    </row>
    <row r="7" spans="1:6" ht="14.25">
      <c r="A7" s="80"/>
      <c r="B7" s="80"/>
      <c r="C7" s="51"/>
      <c r="D7" s="51"/>
      <c r="E7" s="81"/>
      <c r="F7" s="82"/>
    </row>
    <row r="8" spans="1:6" ht="12.75">
      <c r="A8" s="83" t="s">
        <v>51</v>
      </c>
      <c r="B8" s="83"/>
      <c r="C8" s="84" t="s">
        <v>58</v>
      </c>
      <c r="D8" s="85"/>
      <c r="E8" s="85"/>
      <c r="F8" s="85"/>
    </row>
    <row r="9" spans="1:6" ht="12.75">
      <c r="A9" s="47" t="s">
        <v>53</v>
      </c>
      <c r="B9" s="47"/>
      <c r="C9" s="86" t="s">
        <v>140</v>
      </c>
      <c r="D9" s="87"/>
      <c r="E9" s="88">
        <f>'income statment'!D94</f>
        <v>15</v>
      </c>
      <c r="F9" s="47"/>
    </row>
    <row r="10" spans="1:6" ht="12.75">
      <c r="A10" s="91" t="s">
        <v>52</v>
      </c>
      <c r="B10" s="83"/>
      <c r="C10" s="89" t="s">
        <v>63</v>
      </c>
      <c r="D10" s="85"/>
      <c r="E10" s="90">
        <f>'income statment'!D24+'income statment'!D25</f>
        <v>5884.6</v>
      </c>
      <c r="F10" s="85"/>
    </row>
    <row r="11" spans="1:6" ht="12.75">
      <c r="A11" s="47" t="s">
        <v>163</v>
      </c>
      <c r="B11" s="47"/>
      <c r="C11" s="86" t="s">
        <v>139</v>
      </c>
      <c r="D11" s="87"/>
      <c r="E11" s="88">
        <f>'income statment'!D72</f>
        <v>1300</v>
      </c>
      <c r="F11" s="47"/>
    </row>
    <row r="12" spans="1:6" ht="12.75">
      <c r="A12" s="83" t="s">
        <v>54</v>
      </c>
      <c r="B12" s="83"/>
      <c r="C12" s="91"/>
      <c r="D12" s="92"/>
      <c r="E12" s="90">
        <f>SUM(E9:E11)</f>
        <v>7199.6</v>
      </c>
      <c r="F12" s="93"/>
    </row>
    <row r="13" spans="1:6" ht="12.75">
      <c r="A13" s="47" t="s">
        <v>44</v>
      </c>
      <c r="B13" s="47"/>
      <c r="C13" s="47"/>
      <c r="D13" s="87"/>
      <c r="E13" s="88"/>
      <c r="F13" s="47"/>
    </row>
    <row r="14" spans="1:6" ht="12.75">
      <c r="A14" s="83" t="s">
        <v>55</v>
      </c>
      <c r="B14" s="83"/>
      <c r="C14" s="84"/>
      <c r="D14" s="92"/>
      <c r="E14" s="61"/>
      <c r="F14" s="91"/>
    </row>
    <row r="15" spans="1:6" ht="12.75">
      <c r="A15" s="99" t="s">
        <v>112</v>
      </c>
      <c r="B15" s="47"/>
      <c r="C15" s="86"/>
      <c r="D15" s="87"/>
      <c r="E15" s="90">
        <f>inventory!B16</f>
        <v>2254.4701059810245</v>
      </c>
      <c r="F15" s="47"/>
    </row>
    <row r="16" spans="1:6" ht="12.75">
      <c r="A16" s="83" t="s">
        <v>56</v>
      </c>
      <c r="B16" s="83"/>
      <c r="C16" s="94"/>
      <c r="D16" s="91"/>
      <c r="E16" s="90">
        <f>SUM(E15)</f>
        <v>2254.4701059810245</v>
      </c>
      <c r="F16" s="93"/>
    </row>
    <row r="17" spans="1:6" ht="12.75">
      <c r="A17" s="47"/>
      <c r="B17" s="47"/>
      <c r="C17" s="86"/>
      <c r="D17" s="47"/>
      <c r="E17" s="88"/>
      <c r="F17" s="47"/>
    </row>
    <row r="18" spans="1:6" ht="12.75">
      <c r="A18" s="95" t="s">
        <v>57</v>
      </c>
      <c r="B18" s="95"/>
      <c r="C18" s="84"/>
      <c r="D18" s="47"/>
      <c r="E18" s="96"/>
      <c r="F18" s="96"/>
    </row>
    <row r="19" spans="1:6" ht="12.75">
      <c r="A19" s="83" t="s">
        <v>59</v>
      </c>
      <c r="B19" s="83"/>
      <c r="C19" s="94"/>
      <c r="D19" s="91"/>
      <c r="E19" s="90"/>
      <c r="F19" s="97"/>
    </row>
    <row r="20" spans="1:6" ht="12.75">
      <c r="A20" s="47"/>
      <c r="B20" s="47"/>
      <c r="C20" s="86"/>
      <c r="D20" s="47"/>
      <c r="E20" s="88"/>
      <c r="F20" s="47"/>
    </row>
    <row r="21" spans="1:6" ht="15">
      <c r="A21" s="105" t="s">
        <v>60</v>
      </c>
      <c r="B21" s="98"/>
      <c r="C21" s="94"/>
      <c r="D21" s="91"/>
      <c r="E21" s="88">
        <f>SUM(E12,E16,E19)</f>
        <v>9454.070105981025</v>
      </c>
      <c r="F21" s="93"/>
    </row>
    <row r="22" spans="1:6" ht="15">
      <c r="A22" s="53"/>
      <c r="B22" s="99"/>
      <c r="C22" s="86"/>
      <c r="D22" s="47"/>
      <c r="F22" s="100"/>
    </row>
    <row r="23" spans="1:6" ht="12.75">
      <c r="A23" s="99"/>
      <c r="B23" s="99"/>
      <c r="C23" s="86"/>
      <c r="D23" s="47"/>
      <c r="E23" s="88"/>
      <c r="F23" s="47"/>
    </row>
    <row r="24" spans="1:6" ht="14.25">
      <c r="A24" s="112" t="s">
        <v>141</v>
      </c>
      <c r="B24" s="111"/>
      <c r="C24" s="111"/>
      <c r="D24" s="111"/>
      <c r="E24" s="111"/>
      <c r="F24" s="81"/>
    </row>
    <row r="25" spans="1:6" ht="12.75">
      <c r="A25" s="99"/>
      <c r="B25" s="99"/>
      <c r="C25" s="101"/>
      <c r="D25" s="99"/>
      <c r="E25" s="102"/>
      <c r="F25" s="47"/>
    </row>
    <row r="26" spans="1:6" ht="12.75">
      <c r="A26" s="83" t="s">
        <v>61</v>
      </c>
      <c r="B26" s="83"/>
      <c r="C26" s="84"/>
      <c r="D26" s="91"/>
      <c r="E26" s="90"/>
      <c r="F26" s="91"/>
    </row>
    <row r="27" spans="1:6" ht="15">
      <c r="A27" s="105" t="s">
        <v>62</v>
      </c>
      <c r="B27" s="98"/>
      <c r="C27" s="103"/>
      <c r="D27" s="91"/>
      <c r="E27" s="90"/>
      <c r="F27" s="93"/>
    </row>
    <row r="28" ht="12.75">
      <c r="A28" s="106"/>
    </row>
    <row r="29" spans="1:5" ht="14.25">
      <c r="A29" s="108" t="s">
        <v>165</v>
      </c>
      <c r="B29" s="109"/>
      <c r="C29" s="109"/>
      <c r="D29" s="109"/>
      <c r="E29" s="109"/>
    </row>
    <row r="30" ht="12.75">
      <c r="A30" s="106"/>
    </row>
    <row r="31" spans="1:5" ht="15">
      <c r="A31" s="107" t="s">
        <v>164</v>
      </c>
      <c r="E31" s="104">
        <f>E21-E27</f>
        <v>9454.070105981025</v>
      </c>
    </row>
    <row r="32" ht="12.75">
      <c r="A32" s="106"/>
    </row>
  </sheetData>
  <mergeCells count="3">
    <mergeCell ref="A29:E29"/>
    <mergeCell ref="A6:E6"/>
    <mergeCell ref="A24:E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Jonn Edlefsen</cp:lastModifiedBy>
  <dcterms:created xsi:type="dcterms:W3CDTF">2006-07-30T21:05:53Z</dcterms:created>
  <dcterms:modified xsi:type="dcterms:W3CDTF">2006-10-30T00:34:48Z</dcterms:modified>
  <cp:category/>
  <cp:version/>
  <cp:contentType/>
  <cp:contentStatus/>
</cp:coreProperties>
</file>